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S PROIECT 2026\TERENURI MULTISPORT DALI 2 - BUSUIOCULUI\DALI\DEVIZ\"/>
    </mc:Choice>
  </mc:AlternateContent>
  <xr:revisionPtr revIDLastSave="0" documentId="13_ncr:1_{CC2C9EDD-4A69-4188-BE21-3A44ECDDD1EB}" xr6:coauthVersionLast="47" xr6:coauthVersionMax="47" xr10:uidLastSave="{00000000-0000-0000-0000-000000000000}"/>
  <bookViews>
    <workbookView xWindow="-108" yWindow="-108" windowWidth="30936" windowHeight="16896" tabRatio="765" xr2:uid="{00000000-000D-0000-FFFF-FFFF00000000}"/>
  </bookViews>
  <sheets>
    <sheet name="DEVIZ GENERAL MINIMAL" sheetId="52" r:id="rId1"/>
    <sheet name="OBIECTUL TEREN SPORT" sheetId="57" r:id="rId2"/>
    <sheet name="LISTA DE UTILAJE" sheetId="47" r:id="rId3"/>
    <sheet name="LISTA DOTARI MOBILARE" sheetId="40" r:id="rId4"/>
  </sheets>
  <calcPr calcId="191029"/>
</workbook>
</file>

<file path=xl/calcChain.xml><?xml version="1.0" encoding="utf-8"?>
<calcChain xmlns="http://schemas.openxmlformats.org/spreadsheetml/2006/main">
  <c r="C15" i="52" l="1"/>
  <c r="C14" i="52"/>
  <c r="C13" i="52"/>
  <c r="C12" i="52"/>
  <c r="C56" i="52" l="1"/>
  <c r="C54" i="52"/>
  <c r="C19" i="57"/>
  <c r="G10" i="47" l="1"/>
  <c r="G11" i="47"/>
  <c r="G9" i="47"/>
  <c r="E11" i="47"/>
  <c r="G8" i="47"/>
  <c r="G7" i="47"/>
  <c r="G12" i="47" l="1"/>
  <c r="C22" i="57" s="1"/>
  <c r="C52" i="52" s="1"/>
  <c r="C12" i="47" l="1"/>
  <c r="E10" i="47"/>
  <c r="E9" i="47"/>
  <c r="E8" i="47"/>
  <c r="E7" i="47"/>
  <c r="E10" i="40"/>
  <c r="E11" i="40"/>
  <c r="E9" i="40"/>
  <c r="C12" i="40"/>
  <c r="E12" i="40" l="1"/>
  <c r="C26" i="57" s="1"/>
  <c r="C55" i="52" s="1"/>
  <c r="E12" i="47"/>
  <c r="C24" i="57" s="1"/>
  <c r="C53" i="52" s="1"/>
  <c r="D13" i="57" l="1"/>
  <c r="E13" i="57" s="1"/>
  <c r="D14" i="57"/>
  <c r="E14" i="57" s="1"/>
  <c r="D20" i="57"/>
  <c r="D19" i="57" s="1"/>
  <c r="D21" i="57" l="1"/>
  <c r="E20" i="57"/>
  <c r="E19" i="57" s="1"/>
  <c r="C28" i="57"/>
  <c r="D27" i="57"/>
  <c r="E27" i="57" s="1"/>
  <c r="D26" i="57"/>
  <c r="E26" i="57" s="1"/>
  <c r="D25" i="57"/>
  <c r="D24" i="57"/>
  <c r="E24" i="57" s="1"/>
  <c r="C23" i="57"/>
  <c r="D22" i="57"/>
  <c r="D23" i="57" s="1"/>
  <c r="C21" i="57"/>
  <c r="C51" i="52" s="1"/>
  <c r="C50" i="52" s="1"/>
  <c r="C16" i="57"/>
  <c r="D15" i="57"/>
  <c r="E15" i="57" s="1"/>
  <c r="D12" i="57"/>
  <c r="E12" i="57" s="1"/>
  <c r="D51" i="52" l="1"/>
  <c r="E51" i="52" s="1"/>
  <c r="C16" i="52"/>
  <c r="C29" i="57"/>
  <c r="D28" i="57"/>
  <c r="E16" i="57"/>
  <c r="E22" i="57"/>
  <c r="E23" i="57" s="1"/>
  <c r="E25" i="57"/>
  <c r="E28" i="57" s="1"/>
  <c r="E21" i="57"/>
  <c r="D16" i="57"/>
  <c r="D29" i="57" l="1"/>
  <c r="E29" i="57"/>
  <c r="D46" i="52" l="1"/>
  <c r="E46" i="52" s="1"/>
  <c r="D75" i="52" l="1"/>
  <c r="E75" i="52" s="1"/>
  <c r="E68" i="52"/>
  <c r="E64" i="52"/>
  <c r="D62" i="52"/>
  <c r="E62" i="52" s="1"/>
  <c r="D45" i="52"/>
  <c r="E45" i="52" s="1"/>
  <c r="D44" i="52"/>
  <c r="E44" i="52" s="1"/>
  <c r="D43" i="52"/>
  <c r="D40" i="52"/>
  <c r="E40" i="52" s="1"/>
  <c r="D39" i="52"/>
  <c r="E39" i="52" s="1"/>
  <c r="D36" i="52"/>
  <c r="E36" i="52" s="1"/>
  <c r="D35" i="52"/>
  <c r="E35" i="52" s="1"/>
  <c r="D34" i="52"/>
  <c r="E34" i="52" s="1"/>
  <c r="D33" i="52"/>
  <c r="E33" i="52" s="1"/>
  <c r="D32" i="52"/>
  <c r="E32" i="52" s="1"/>
  <c r="D31" i="52"/>
  <c r="D29" i="52"/>
  <c r="E29" i="52" s="1"/>
  <c r="D28" i="52"/>
  <c r="E28" i="52" s="1"/>
  <c r="D27" i="52"/>
  <c r="E27" i="52" s="1"/>
  <c r="D26" i="52"/>
  <c r="E26" i="52" s="1"/>
  <c r="D25" i="52"/>
  <c r="E25" i="52" s="1"/>
  <c r="D19" i="52"/>
  <c r="D20" i="52" s="1"/>
  <c r="D15" i="52"/>
  <c r="D14" i="52"/>
  <c r="E14" i="52" s="1"/>
  <c r="D70" i="52"/>
  <c r="E70" i="52" s="1"/>
  <c r="D63" i="52"/>
  <c r="E15" i="52" l="1"/>
  <c r="E38" i="52"/>
  <c r="C23" i="52"/>
  <c r="C76" i="52"/>
  <c r="D74" i="52"/>
  <c r="D76" i="52" s="1"/>
  <c r="E43" i="52"/>
  <c r="E42" i="52" s="1"/>
  <c r="D42" i="52"/>
  <c r="D41" i="52" s="1"/>
  <c r="C42" i="52"/>
  <c r="C41" i="52" s="1"/>
  <c r="C38" i="52"/>
  <c r="D37" i="52"/>
  <c r="E37" i="52" s="1"/>
  <c r="D30" i="52"/>
  <c r="C30" i="52"/>
  <c r="D24" i="52"/>
  <c r="E24" i="52" s="1"/>
  <c r="E23" i="52" s="1"/>
  <c r="C20" i="52"/>
  <c r="D13" i="52"/>
  <c r="E13" i="52" s="1"/>
  <c r="E31" i="52"/>
  <c r="E30" i="52" s="1"/>
  <c r="E19" i="52"/>
  <c r="E20" i="52" s="1"/>
  <c r="D38" i="52"/>
  <c r="D56" i="52" l="1"/>
  <c r="E56" i="52" s="1"/>
  <c r="C47" i="52"/>
  <c r="D54" i="52"/>
  <c r="E74" i="52"/>
  <c r="E76" i="52" s="1"/>
  <c r="E41" i="52"/>
  <c r="E47" i="52" s="1"/>
  <c r="D23" i="52"/>
  <c r="D47" i="52" s="1"/>
  <c r="E54" i="52" l="1"/>
  <c r="D53" i="52" l="1"/>
  <c r="E53" i="52" s="1"/>
  <c r="D52" i="52"/>
  <c r="E52" i="52" s="1"/>
  <c r="D55" i="52"/>
  <c r="E55" i="52" s="1"/>
  <c r="C57" i="52" l="1"/>
  <c r="D50" i="52"/>
  <c r="C61" i="52" l="1"/>
  <c r="C82" i="52" s="1"/>
  <c r="C69" i="52" s="1"/>
  <c r="D57" i="52"/>
  <c r="E50" i="52"/>
  <c r="E57" i="52" l="1"/>
  <c r="D12" i="52" l="1"/>
  <c r="D16" i="52" l="1"/>
  <c r="E12" i="52"/>
  <c r="E16" i="52" l="1"/>
  <c r="D61" i="52"/>
  <c r="C60" i="52"/>
  <c r="C79" i="52" s="1"/>
  <c r="C85" i="52"/>
  <c r="E61" i="52" l="1"/>
  <c r="E82" i="52" s="1"/>
  <c r="D82" i="52"/>
  <c r="C80" i="52"/>
  <c r="D80" i="52" s="1"/>
  <c r="E80" i="52" s="1"/>
  <c r="D79" i="52"/>
  <c r="E79" i="52" s="1"/>
  <c r="C67" i="52"/>
  <c r="E67" i="52" s="1"/>
  <c r="C66" i="52"/>
  <c r="E66" i="52" s="1"/>
  <c r="D69" i="52"/>
  <c r="E69" i="52" s="1"/>
  <c r="C65" i="52"/>
  <c r="E65" i="52" s="1"/>
  <c r="E85" i="52"/>
  <c r="D60" i="52"/>
  <c r="E60" i="52"/>
  <c r="E63" i="52" l="1"/>
  <c r="E71" i="52" s="1"/>
  <c r="C63" i="52"/>
  <c r="C71" i="52" s="1"/>
  <c r="C81" i="52" s="1"/>
  <c r="D71" i="52"/>
  <c r="D81" i="52" s="1"/>
  <c r="C84" i="52" l="1"/>
  <c r="E81" i="52"/>
  <c r="E84" i="52" s="1"/>
  <c r="F84" i="5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TIBOR ALBERT ASZALOS</author>
  </authors>
  <commentList>
    <comment ref="E12" authorId="0" shapeId="0" xr:uid="{75C207D6-2E2D-465A-BAEE-F6C1D9B29A39}">
      <text>
        <r>
          <rPr>
            <b/>
            <sz val="9"/>
            <color indexed="81"/>
            <rFont val="Tahoma"/>
            <family val="2"/>
          </rPr>
          <t>TIBOR ALBERT ASZALOS:</t>
        </r>
        <r>
          <rPr>
            <sz val="9"/>
            <color indexed="81"/>
            <rFont val="Tahoma"/>
            <family val="2"/>
          </rPr>
          <t xml:space="preserve">
la obiect retele</t>
        </r>
      </text>
    </comment>
    <comment ref="G12" authorId="0" shapeId="0" xr:uid="{5CF2F6F1-C2C6-43EA-9920-3236EF77A915}">
      <text>
        <r>
          <rPr>
            <b/>
            <sz val="9"/>
            <color indexed="81"/>
            <rFont val="Tahoma"/>
            <family val="2"/>
          </rPr>
          <t>TIBOR ALBERT ASZALOS:</t>
        </r>
        <r>
          <rPr>
            <sz val="9"/>
            <color indexed="81"/>
            <rFont val="Tahoma"/>
            <family val="2"/>
          </rPr>
          <t xml:space="preserve">
la obiect retele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TIBOR ALBERT ASZALOS</author>
  </authors>
  <commentList>
    <comment ref="E12" authorId="0" shapeId="0" xr:uid="{EDF59132-E0F5-4167-8732-BF5AC171216A}">
      <text>
        <r>
          <rPr>
            <b/>
            <sz val="9"/>
            <color indexed="81"/>
            <rFont val="Tahoma"/>
            <family val="2"/>
          </rPr>
          <t>TIBOR ALBERT ASZALOS:</t>
        </r>
        <r>
          <rPr>
            <sz val="9"/>
            <color indexed="81"/>
            <rFont val="Tahoma"/>
            <family val="2"/>
          </rPr>
          <t xml:space="preserve">
la obiect parc</t>
        </r>
      </text>
    </comment>
  </commentList>
</comments>
</file>

<file path=xl/sharedStrings.xml><?xml version="1.0" encoding="utf-8"?>
<sst xmlns="http://schemas.openxmlformats.org/spreadsheetml/2006/main" count="205" uniqueCount="147">
  <si>
    <t>Active necorporale</t>
  </si>
  <si>
    <t>Pregătirea personalului de exploatare</t>
  </si>
  <si>
    <t>Probe tehnologice şi teste</t>
  </si>
  <si>
    <t>TOTAL GENERAL</t>
  </si>
  <si>
    <t>al obiectivului de investiţii</t>
  </si>
  <si>
    <t>Nr. crt.</t>
  </si>
  <si>
    <t>Denumirea capitolelor şi subcapitolelor de cheltuieli</t>
  </si>
  <si>
    <t>lei</t>
  </si>
  <si>
    <t>Obţinerea terenului</t>
  </si>
  <si>
    <t>Amenajarea terenului</t>
  </si>
  <si>
    <t>Amenajări pentru protecţia mediului şi aducerea terenului la starea iniţială</t>
  </si>
  <si>
    <t>Cheltuieli pentru relocarea/protecţia utilităţilor</t>
  </si>
  <si>
    <t>Studii</t>
  </si>
  <si>
    <t>3.1.1. Studii de teren</t>
  </si>
  <si>
    <t>3.1.2. Raport privind impactul asupra mediului</t>
  </si>
  <si>
    <t>3.1.3. Alte studii specifice</t>
  </si>
  <si>
    <t>Documentaţii-suport şi cheltuieli pentru obţinerea de avize, acorduri şi autorizaţii</t>
  </si>
  <si>
    <t>Expertizare tehnică</t>
  </si>
  <si>
    <t>Proiectare</t>
  </si>
  <si>
    <t>3.5.1. Temă de proiectare</t>
  </si>
  <si>
    <t>3.5.2. Studiu de prefezabilitate</t>
  </si>
  <si>
    <t>3.5.3. Studiu de fezabilitate/documentaţie de avizare a lucrărilor de intervenţii şi deviz general</t>
  </si>
  <si>
    <t>3.5.4. Documentaţiile tehnice necesare în vederea obţinerii avizelor/acordurilor/autorizaţiilor</t>
  </si>
  <si>
    <t>3.5.5. Verificarea tehnică de calitate a proiectului tehnic şi a detaliilor de execuţie</t>
  </si>
  <si>
    <t>3.5.6. Proiect tehnic şi detalii de execuţie</t>
  </si>
  <si>
    <t>Organizarea procedurilor de achiziţie</t>
  </si>
  <si>
    <t>Consultanţă</t>
  </si>
  <si>
    <t>3.7.1. Managementul de proiect pentru obiectivul de investiţii</t>
  </si>
  <si>
    <t>3.7.2. Auditul financiar</t>
  </si>
  <si>
    <t>Asistenţă tehnică</t>
  </si>
  <si>
    <t>3.8.1. Asistenţă tehnică din partea proiectantului</t>
  </si>
  <si>
    <t>3.8.1.1. pe perioada de execuţie a lucrărilor</t>
  </si>
  <si>
    <t>3.8.1.2. pentru participarea proiectantului la fazele incluse în programul de control al lucrărilor de execuţie, avizat de către Inspectoratul de Stat în Construcţii</t>
  </si>
  <si>
    <t>3.8.2. Dirigenţie de şantier</t>
  </si>
  <si>
    <t>Construcţii şi instalaţii</t>
  </si>
  <si>
    <t>Montaj utilaje, echipamente tehnologice şi funcţionale</t>
  </si>
  <si>
    <t>Utilaje, echipamente tehnologice şi funcţionale care necesită montaj</t>
  </si>
  <si>
    <t>Utilaje, echipamente tehnologice şi funcţionale care nu necesită montaj şi echipamente de transport</t>
  </si>
  <si>
    <t>Dotări</t>
  </si>
  <si>
    <t>Organizare de şantier</t>
  </si>
  <si>
    <t>5.1.1. Lucrări de construcţii şi instalaţii aferente organizării de şantier</t>
  </si>
  <si>
    <t>5.1.2. Cheltuieli conexe organizării şantierului</t>
  </si>
  <si>
    <t>5.2.1. Comisioanele şi dobânzile aferente creditului băncii finanţatoare</t>
  </si>
  <si>
    <t>5.2.5. Taxe pentru acorduri, avize conforme şi autorizaţia de construire/desfiinţare</t>
  </si>
  <si>
    <t>Cheltuieli diverse şi neprevăzute</t>
  </si>
  <si>
    <t>Cheltuieli pentru informare şi publicitate</t>
  </si>
  <si>
    <t>Total capitol 6</t>
  </si>
  <si>
    <t>Data:</t>
  </si>
  <si>
    <t>euro / lei</t>
  </si>
  <si>
    <t xml:space="preserve">5.3. Cheltuieli diverse şi neprevăzute [%]: </t>
  </si>
  <si>
    <t>Beneficiar/Investitor:</t>
  </si>
  <si>
    <t>TOTAL I - subcap. 4.1</t>
  </si>
  <si>
    <t>TOTAL II - subcap. 4.2</t>
  </si>
  <si>
    <t>TOTAL III - subcap. 4.3+4.4+4.5+4.6</t>
  </si>
  <si>
    <t>Total deviz pe obiect (Total I+ Total II + Total III)</t>
  </si>
  <si>
    <t>Active necorporale.</t>
  </si>
  <si>
    <t>Denumire</t>
  </si>
  <si>
    <t>Buc</t>
  </si>
  <si>
    <t>VT [lei]</t>
  </si>
  <si>
    <t>PU [lei]</t>
  </si>
  <si>
    <t>TOTAL UTILAJE SI ECHIPAMENTE</t>
  </si>
  <si>
    <t>LISTA DOTARI SI MOBILARE</t>
  </si>
  <si>
    <t>MONTAJ [lei]</t>
  </si>
  <si>
    <t>FT</t>
  </si>
  <si>
    <t>4.1.</t>
  </si>
  <si>
    <t>Denumirea capitolelor şi a subcapitolelor de cheltuieli</t>
  </si>
  <si>
    <t>Cheltuieli pentru asigurarea utilitatilor necesare obiectivului</t>
  </si>
  <si>
    <t xml:space="preserve">CAPITOLUL 1 </t>
  </si>
  <si>
    <t>Cheltuieli pentru obţinerea şi amenajarea terenului</t>
  </si>
  <si>
    <t>CAPITOLUL 2</t>
  </si>
  <si>
    <t>Cheltuieli pentru asigurarea utilităţilor necesare obiectivului de investiţii</t>
  </si>
  <si>
    <t>CAPITOLUL 3</t>
  </si>
  <si>
    <t>Cheltuieli pentru proiectare şi asistenţă tehnică</t>
  </si>
  <si>
    <t>CAPITOLUL 4</t>
  </si>
  <si>
    <t>Cheltuieli pentru investiţia de bază</t>
  </si>
  <si>
    <t>CAPITOLUL 5</t>
  </si>
  <si>
    <t>Alte cheltuieli</t>
  </si>
  <si>
    <t>CAPITOLUL 6</t>
  </si>
  <si>
    <t>Cheltuieli pentru probe tehnologice şi teste</t>
  </si>
  <si>
    <t>CAPITOLUL 7</t>
  </si>
  <si>
    <t>TOTAL CAPITOL 5</t>
  </si>
  <si>
    <t>TOTAL CAPITOL 4</t>
  </si>
  <si>
    <t>TOTAL CAPITOL 3</t>
  </si>
  <si>
    <t>TOTAL CAPITOL 2</t>
  </si>
  <si>
    <t>TOTAL CAPITOL 1</t>
  </si>
  <si>
    <t>din care: C + M (1.2+1.3+1.4+2+4.1+4.2+5.1.1)</t>
  </si>
  <si>
    <t>Întocmit:</t>
  </si>
  <si>
    <t>Director proiect:</t>
  </si>
  <si>
    <t>Functia:</t>
  </si>
  <si>
    <t xml:space="preserve">AT STUDIO SRL </t>
  </si>
  <si>
    <t>DIRECTOR PROIECT</t>
  </si>
  <si>
    <t>mp</t>
  </si>
  <si>
    <t>TVA (lei)</t>
  </si>
  <si>
    <r>
      <t xml:space="preserve">Valoare         </t>
    </r>
    <r>
      <rPr>
        <b/>
        <sz val="12"/>
        <color indexed="8"/>
        <rFont val="Arial Narrow"/>
        <family val="2"/>
      </rPr>
      <t>(fără TVA)</t>
    </r>
  </si>
  <si>
    <r>
      <t xml:space="preserve">Valoare      </t>
    </r>
    <r>
      <rPr>
        <b/>
        <sz val="12"/>
        <color indexed="8"/>
        <rFont val="Arial Narrow"/>
        <family val="2"/>
      </rPr>
      <t>(fără TVA)</t>
    </r>
  </si>
  <si>
    <t>Valoare         (cu TVA)</t>
  </si>
  <si>
    <t xml:space="preserve">CAPITOLUL 4 </t>
  </si>
  <si>
    <t>Valoare (lei)</t>
  </si>
  <si>
    <t>LISTA UTILAJE, ECHIPAMENTE TEHNOLOGICE SI FUNCTIONALE CARE NECESITA MONTAJ</t>
  </si>
  <si>
    <t>Cheltuieli aferente marjei de buget (max 25%) din (1+2+3+4+5.1.1)</t>
  </si>
  <si>
    <t>Certificarea performanţei energetice şi auditul energetic al clădirilor,  auditul de siguranță rutieră</t>
  </si>
  <si>
    <t>3.8.3. Coordonator în materie de securitate și sănătate - conform Hotărârii Guvernului nr. 300/2006, cu modificările și completările ulterioare</t>
  </si>
  <si>
    <t>Comisioane, taxe, cote, costul creditului</t>
  </si>
  <si>
    <t>5.2.2. Cota aferentă ISC pentru controlul calității lucrărilor de construcții</t>
  </si>
  <si>
    <t>5.2.3. Cota aferentă ISC pentru controlul statului în amenajarea teritoriului, urbanism și pentru autorizarea lucrărilor de construcții</t>
  </si>
  <si>
    <t>5.2.4. Cota aferentă Casei Sociale a Constructorilor – CSC</t>
  </si>
  <si>
    <t>Cheltuieli aferente marjei de buget și pentru constituirea rezervei de implementare pentru ajustarea de preț</t>
  </si>
  <si>
    <t>Cheltuieli pentru constituirea rezervei de implementare pentru ajustarea de preț</t>
  </si>
  <si>
    <t xml:space="preserve">Dotari </t>
  </si>
  <si>
    <t>Curs ghid</t>
  </si>
  <si>
    <t>5.1.1. Lucrări de CI aferente organizării de şantier [%]</t>
  </si>
  <si>
    <t>Suprafata la care se aplica [mp]</t>
  </si>
  <si>
    <t>FORMULARUL F2</t>
  </si>
  <si>
    <t>DEVIZUL OBIECTULUI ANEXE SI AMENAJARI FUNCTIONALE</t>
  </si>
  <si>
    <t>MUNICIPIUL TARGU MURES</t>
  </si>
  <si>
    <t xml:space="preserve">Ing.C.V. ASZALOS TIBOR ALBERT </t>
  </si>
  <si>
    <t>5</t>
  </si>
  <si>
    <t>TOTAL MOBILARE GENERALA PARC</t>
  </si>
  <si>
    <t>la obiect parc</t>
  </si>
  <si>
    <t>PU MONTAJ [lei]</t>
  </si>
  <si>
    <t>Cos stradal de gunoi pentru colectare selectiva</t>
  </si>
  <si>
    <t>PLA</t>
  </si>
  <si>
    <t>PU[eur]/mp</t>
  </si>
  <si>
    <t>eur</t>
  </si>
  <si>
    <t>Valoare            (cu TVA)</t>
  </si>
  <si>
    <t>7.1,7.2</t>
  </si>
  <si>
    <t>RON</t>
  </si>
  <si>
    <r>
      <t xml:space="preserve">Beneficiar/Investitor:  </t>
    </r>
    <r>
      <rPr>
        <b/>
        <sz val="12"/>
        <rFont val="Arial Narrow"/>
        <family val="2"/>
      </rPr>
      <t>MUNICIPIUL TARGU MURES</t>
    </r>
  </si>
  <si>
    <r>
      <rPr>
        <sz val="12"/>
        <rFont val="Arial Narrow"/>
        <family val="2"/>
      </rPr>
      <t>Întocmit:</t>
    </r>
    <r>
      <rPr>
        <b/>
        <sz val="12"/>
        <rFont val="Arial Narrow"/>
        <family val="2"/>
      </rPr>
      <t xml:space="preserve"> AT STUDIO SRL </t>
    </r>
  </si>
  <si>
    <t>auguast 2026</t>
  </si>
  <si>
    <t>4.1.1. Construire teren sport</t>
  </si>
  <si>
    <t>4.1.1 Obiect teren sport</t>
  </si>
  <si>
    <t>Stalp de iluminat ornamental tip ST1, hutil maxim=4ml, echipat</t>
  </si>
  <si>
    <t>Sistem de supraveghere video (CCTV) și transmiterea datelor</t>
  </si>
  <si>
    <t>Sistem de iluminat al terenului multisport</t>
  </si>
  <si>
    <t>Tribună / loc de odihnă</t>
  </si>
  <si>
    <t>Container funcțional (grup sanitar, vestiar și spațiu de depozitare)</t>
  </si>
  <si>
    <t>2</t>
  </si>
  <si>
    <t>4</t>
  </si>
  <si>
    <t xml:space="preserve">Set de accesorii sportive pentru dotarea terenului multifuncțional  </t>
  </si>
  <si>
    <t>Banca stradala cu spatar central cu lemn</t>
  </si>
  <si>
    <t>6</t>
  </si>
  <si>
    <t>8</t>
  </si>
  <si>
    <t>infor euro / lei</t>
  </si>
  <si>
    <t>DOTARI MOBILARE GENERALA</t>
  </si>
  <si>
    <t xml:space="preserve">”AMENAJARE TEREN SPORT STRADA BUSUIOCULUI - REAMENAJARE”
MUNICIPIUL TÂRGU MUREŞ, JUD. MUREȘ  </t>
  </si>
  <si>
    <t>DEVIZ GENERAL MINIMAL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</si>
</sst>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_-;\-* #,##0.00_-;_-* &quot;-&quot;??_-;_-@_-"/>
    <numFmt numFmtId="165" formatCode="_-* #,##0.00\ _l_e_i_-;\-* #,##0.00\ _l_e_i_-;_-* &quot;-&quot;??\ _l_e_i_-;_-@_-"/>
    <numFmt numFmtId="166" formatCode="0.000"/>
    <numFmt numFmtId="167" formatCode="#,##0.000"/>
    <numFmt numFmtId="168" formatCode="#,##0.00000"/>
    <numFmt numFmtId="169" formatCode="#,##0.00%;\ &quot; &quot;"/>
    <numFmt numFmtId="170" formatCode="0.0"/>
    <numFmt numFmtId="171" formatCode="dd\.mm\.yyyy;@"/>
    <numFmt numFmtId="172" formatCode="##0.00"/>
    <numFmt numFmtId="173" formatCode="_(* #,##0.0000_);_(* \(#,##0.0000\);_(* &quot;-&quot;??_);_(@_)"/>
    <numFmt numFmtId="174" formatCode="0.0000"/>
  </numFmts>
  <fonts count="4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6"/>
      <name val="Arial Narrow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8"/>
      <color theme="1"/>
      <name val="Lucida Handwriting"/>
      <family val="4"/>
    </font>
    <font>
      <sz val="9"/>
      <color theme="1"/>
      <name val="Calibri"/>
      <family val="2"/>
      <charset val="238"/>
      <scheme val="minor"/>
    </font>
    <font>
      <sz val="8"/>
      <color theme="1"/>
      <name val="Courier New"/>
      <family val="3"/>
      <charset val="238"/>
    </font>
    <font>
      <b/>
      <sz val="8"/>
      <color theme="1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  <font>
      <b/>
      <i/>
      <sz val="16"/>
      <color theme="1"/>
      <name val="Lucida Handwriting"/>
      <family val="4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b/>
      <sz val="12"/>
      <color rgb="FF000000"/>
      <name val="Arial Narrow"/>
      <family val="2"/>
    </font>
    <font>
      <b/>
      <sz val="10"/>
      <name val="Times New Roman"/>
      <family val="1"/>
    </font>
    <font>
      <sz val="11"/>
      <name val="Arial Narrow"/>
      <family val="2"/>
    </font>
    <font>
      <sz val="10"/>
      <color rgb="FF000000"/>
      <name val="Courier New"/>
      <family val="3"/>
      <charset val="238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12"/>
      <color theme="7" tint="0.39997558519241921"/>
      <name val="Arial Narrow"/>
      <family val="2"/>
    </font>
    <font>
      <sz val="12"/>
      <name val="Calibri"/>
      <family val="2"/>
      <scheme val="minor"/>
    </font>
    <font>
      <b/>
      <sz val="12"/>
      <color rgb="FF00B05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2"/>
      <name val="Arial Narrow"/>
      <family val="2"/>
    </font>
    <font>
      <b/>
      <sz val="12"/>
      <color rgb="FF00B0F0"/>
      <name val="Arial Narrow"/>
      <family val="2"/>
    </font>
    <font>
      <sz val="12"/>
      <color rgb="FF00B0F0"/>
      <name val="Arial Narrow"/>
      <family val="2"/>
    </font>
    <font>
      <b/>
      <i/>
      <sz val="12"/>
      <name val="Arial Narrow"/>
      <family val="2"/>
    </font>
    <font>
      <i/>
      <sz val="12"/>
      <color rgb="FFFF0000"/>
      <name val="Arial Narrow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/>
      <bottom style="thin">
        <color indexed="64"/>
      </bottom>
      <diagonal/>
    </border>
  </borders>
  <cellStyleXfs count="38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49" fontId="10" fillId="0" borderId="0" applyFill="0" applyBorder="0" applyProtection="0">
      <alignment horizontal="left" vertical="center" wrapText="1"/>
    </xf>
    <xf numFmtId="0" fontId="11" fillId="6" borderId="9" applyNumberFormat="0" applyAlignment="0" applyProtection="0"/>
    <xf numFmtId="168" fontId="12" fillId="0" borderId="0" applyFill="0" applyBorder="0" applyProtection="0">
      <alignment vertical="center"/>
    </xf>
    <xf numFmtId="0" fontId="12" fillId="0" borderId="0" applyNumberFormat="0" applyFill="0" applyBorder="0" applyProtection="0">
      <alignment horizontal="center"/>
    </xf>
    <xf numFmtId="49" fontId="12" fillId="0" borderId="0" applyFill="0" applyBorder="0" applyProtection="0">
      <alignment horizontal="left" vertical="center" wrapText="1"/>
    </xf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49" fontId="14" fillId="0" borderId="0" applyFill="0" applyBorder="0" applyProtection="0">
      <alignment horizontal="left" vertical="center"/>
    </xf>
    <xf numFmtId="49" fontId="12" fillId="0" borderId="0" applyFill="0" applyBorder="0" applyProtection="0">
      <alignment horizontal="left" vertical="center" wrapText="1"/>
    </xf>
    <xf numFmtId="49" fontId="15" fillId="0" borderId="0" applyFill="0" applyBorder="0" applyProtection="0">
      <alignment horizontal="left" vertical="center" wrapText="1"/>
    </xf>
    <xf numFmtId="167" fontId="12" fillId="0" borderId="0" applyFill="0" applyBorder="0" applyAlignment="0" applyProtection="0"/>
    <xf numFmtId="167" fontId="16" fillId="0" borderId="0" applyFill="0" applyBorder="0" applyAlignment="0" applyProtection="0"/>
    <xf numFmtId="0" fontId="13" fillId="0" borderId="0"/>
    <xf numFmtId="0" fontId="2" fillId="0" borderId="0"/>
    <xf numFmtId="0" fontId="2" fillId="3" borderId="0" applyNumberFormat="0" applyFont="0" applyFill="0" applyAlignment="0"/>
    <xf numFmtId="49" fontId="12" fillId="0" borderId="0" applyFill="0" applyBorder="0" applyProtection="0">
      <alignment horizontal="center" vertical="center"/>
    </xf>
    <xf numFmtId="4" fontId="16" fillId="0" borderId="0" applyFill="0" applyBorder="0" applyAlignment="0" applyProtection="0"/>
    <xf numFmtId="9" fontId="1" fillId="0" borderId="0" applyFont="0" applyFill="0" applyBorder="0" applyAlignment="0" applyProtection="0"/>
    <xf numFmtId="4" fontId="12" fillId="0" borderId="0" applyFill="0" applyBorder="0" applyProtection="0">
      <alignment horizontal="center" vertical="center"/>
    </xf>
    <xf numFmtId="4" fontId="16" fillId="0" borderId="0" applyFill="0" applyBorder="0" applyProtection="0">
      <alignment vertical="center"/>
    </xf>
    <xf numFmtId="49" fontId="17" fillId="0" borderId="0" applyFill="0" applyBorder="0" applyProtection="0">
      <alignment horizontal="left"/>
    </xf>
    <xf numFmtId="169" fontId="18" fillId="0" borderId="0" applyFill="0" applyBorder="0" applyAlignment="0" applyProtection="0">
      <alignment vertical="center"/>
    </xf>
    <xf numFmtId="169" fontId="19" fillId="0" borderId="0" applyFill="0" applyBorder="0" applyProtection="0">
      <alignment horizontal="right" vertical="center"/>
    </xf>
    <xf numFmtId="49" fontId="20" fillId="0" borderId="0" applyFill="0" applyBorder="0" applyProtection="0">
      <alignment horizontal="center" vertical="center" wrapText="1"/>
    </xf>
    <xf numFmtId="168" fontId="16" fillId="0" borderId="0" applyFill="0" applyBorder="0" applyAlignment="0" applyProtection="0"/>
    <xf numFmtId="4" fontId="12" fillId="0" borderId="0" applyFill="0" applyBorder="0" applyProtection="0">
      <alignment horizontal="right" vertical="center"/>
    </xf>
    <xf numFmtId="9" fontId="8" fillId="0" borderId="0" applyFont="0" applyFill="0" applyBorder="0" applyAlignment="0" applyProtection="0"/>
    <xf numFmtId="172" fontId="31" fillId="11" borderId="1">
      <alignment horizontal="right"/>
    </xf>
  </cellStyleXfs>
  <cellXfs count="220">
    <xf numFmtId="0" fontId="0" fillId="0" borderId="0" xfId="0"/>
    <xf numFmtId="0" fontId="21" fillId="0" borderId="1" xfId="0" applyFont="1" applyBorder="1" applyAlignment="1">
      <alignment vertical="center" wrapText="1"/>
    </xf>
    <xf numFmtId="0" fontId="22" fillId="0" borderId="0" xfId="0" applyFont="1"/>
    <xf numFmtId="0" fontId="21" fillId="0" borderId="0" xfId="0" applyFont="1"/>
    <xf numFmtId="0" fontId="21" fillId="0" borderId="0" xfId="0" applyFont="1" applyAlignment="1">
      <alignment horizontal="center" vertical="center"/>
    </xf>
    <xf numFmtId="4" fontId="21" fillId="0" borderId="1" xfId="0" applyNumberFormat="1" applyFont="1" applyBorder="1" applyAlignment="1">
      <alignment vertical="center" wrapText="1"/>
    </xf>
    <xf numFmtId="0" fontId="24" fillId="0" borderId="0" xfId="0" applyFont="1"/>
    <xf numFmtId="4" fontId="23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" fontId="21" fillId="0" borderId="0" xfId="0" applyNumberFormat="1" applyFont="1"/>
    <xf numFmtId="10" fontId="21" fillId="0" borderId="0" xfId="0" applyNumberFormat="1" applyFont="1"/>
    <xf numFmtId="166" fontId="4" fillId="0" borderId="1" xfId="0" applyNumberFormat="1" applyFont="1" applyBorder="1" applyAlignment="1">
      <alignment horizontal="right" vertical="center" wrapText="1"/>
    </xf>
    <xf numFmtId="166" fontId="5" fillId="0" borderId="1" xfId="0" applyNumberFormat="1" applyFont="1" applyBorder="1" applyAlignment="1">
      <alignment horizontal="right" vertical="top" wrapText="1"/>
    </xf>
    <xf numFmtId="166" fontId="5" fillId="0" borderId="0" xfId="0" applyNumberFormat="1" applyFont="1" applyAlignment="1">
      <alignment horizontal="right" vertical="top" wrapText="1"/>
    </xf>
    <xf numFmtId="167" fontId="5" fillId="0" borderId="0" xfId="24" applyNumberFormat="1" applyFont="1" applyFill="1" applyAlignment="1" applyProtection="1">
      <alignment horizontal="right" vertical="top"/>
      <protection locked="0"/>
    </xf>
    <xf numFmtId="3" fontId="5" fillId="0" borderId="0" xfId="24" applyNumberFormat="1" applyFont="1" applyFill="1" applyAlignment="1" applyProtection="1">
      <alignment horizontal="center" vertical="top"/>
      <protection locked="0"/>
    </xf>
    <xf numFmtId="166" fontId="4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 applyProtection="1">
      <alignment horizontal="center" vertical="top"/>
      <protection locked="0"/>
    </xf>
    <xf numFmtId="167" fontId="5" fillId="0" borderId="0" xfId="0" applyNumberFormat="1" applyFont="1" applyAlignment="1" applyProtection="1">
      <alignment horizontal="right" vertical="top"/>
      <protection locked="0"/>
    </xf>
    <xf numFmtId="2" fontId="22" fillId="0" borderId="0" xfId="0" applyNumberFormat="1" applyFont="1"/>
    <xf numFmtId="170" fontId="22" fillId="0" borderId="0" xfId="0" applyNumberFormat="1" applyFont="1"/>
    <xf numFmtId="4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0" fontId="5" fillId="0" borderId="0" xfId="10" applyNumberFormat="1" applyFont="1"/>
    <xf numFmtId="0" fontId="26" fillId="0" borderId="0" xfId="0" applyFont="1"/>
    <xf numFmtId="49" fontId="4" fillId="9" borderId="1" xfId="0" applyNumberFormat="1" applyFont="1" applyFill="1" applyBorder="1" applyAlignment="1">
      <alignment vertical="center" wrapText="1"/>
    </xf>
    <xf numFmtId="4" fontId="4" fillId="0" borderId="9" xfId="6" applyNumberFormat="1" applyFont="1" applyFill="1" applyAlignment="1" applyProtection="1">
      <alignment horizontal="right" vertical="center" wrapText="1"/>
      <protection locked="0"/>
    </xf>
    <xf numFmtId="4" fontId="22" fillId="10" borderId="1" xfId="3" applyNumberFormat="1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vertical="center" wrapText="1"/>
    </xf>
    <xf numFmtId="4" fontId="4" fillId="0" borderId="11" xfId="6" applyNumberFormat="1" applyFont="1" applyFill="1" applyBorder="1" applyAlignment="1" applyProtection="1">
      <alignment horizontal="right" vertical="center" wrapText="1"/>
      <protection locked="0"/>
    </xf>
    <xf numFmtId="0" fontId="21" fillId="0" borderId="15" xfId="0" applyFont="1" applyBorder="1" applyAlignment="1">
      <alignment horizontal="center" vertical="center" wrapText="1"/>
    </xf>
    <xf numFmtId="167" fontId="4" fillId="9" borderId="8" xfId="0" applyNumberFormat="1" applyFont="1" applyFill="1" applyBorder="1" applyAlignment="1">
      <alignment vertical="center"/>
    </xf>
    <xf numFmtId="43" fontId="5" fillId="0" borderId="0" xfId="10" applyFont="1" applyAlignment="1">
      <alignment horizontal="center" vertical="center"/>
    </xf>
    <xf numFmtId="0" fontId="25" fillId="0" borderId="0" xfId="0" applyFont="1"/>
    <xf numFmtId="0" fontId="29" fillId="0" borderId="0" xfId="0" applyFont="1" applyAlignment="1">
      <alignment vertical="center" wrapText="1"/>
    </xf>
    <xf numFmtId="4" fontId="4" fillId="8" borderId="11" xfId="6" applyNumberFormat="1" applyFont="1" applyFill="1" applyBorder="1" applyAlignment="1" applyProtection="1">
      <alignment horizontal="right" vertical="center" wrapText="1"/>
      <protection locked="0"/>
    </xf>
    <xf numFmtId="0" fontId="22" fillId="10" borderId="7" xfId="0" applyFont="1" applyFill="1" applyBorder="1" applyAlignment="1">
      <alignment horizont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8" xfId="0" applyFont="1" applyFill="1" applyBorder="1" applyAlignment="1">
      <alignment horizontal="center" vertical="center" wrapText="1"/>
    </xf>
    <xf numFmtId="4" fontId="22" fillId="10" borderId="7" xfId="0" applyNumberFormat="1" applyFont="1" applyFill="1" applyBorder="1" applyAlignment="1">
      <alignment vertical="center" wrapText="1"/>
    </xf>
    <xf numFmtId="0" fontId="28" fillId="0" borderId="0" xfId="0" applyFont="1" applyAlignment="1">
      <alignment horizontal="right"/>
    </xf>
    <xf numFmtId="3" fontId="5" fillId="10" borderId="1" xfId="24" applyNumberFormat="1" applyFont="1" applyFill="1" applyBorder="1" applyAlignment="1" applyProtection="1">
      <alignment horizontal="center" vertical="top"/>
      <protection locked="0"/>
    </xf>
    <xf numFmtId="0" fontId="21" fillId="10" borderId="1" xfId="0" applyFont="1" applyFill="1" applyBorder="1"/>
    <xf numFmtId="0" fontId="22" fillId="10" borderId="12" xfId="0" applyFont="1" applyFill="1" applyBorder="1"/>
    <xf numFmtId="0" fontId="22" fillId="10" borderId="2" xfId="0" applyFont="1" applyFill="1" applyBorder="1"/>
    <xf numFmtId="0" fontId="22" fillId="10" borderId="10" xfId="0" applyFont="1" applyFill="1" applyBorder="1" applyAlignment="1">
      <alignment horizontal="center"/>
    </xf>
    <xf numFmtId="0" fontId="22" fillId="10" borderId="6" xfId="0" applyFont="1" applyFill="1" applyBorder="1"/>
    <xf numFmtId="0" fontId="22" fillId="10" borderId="10" xfId="0" applyFont="1" applyFill="1" applyBorder="1"/>
    <xf numFmtId="0" fontId="22" fillId="10" borderId="6" xfId="0" applyFont="1" applyFill="1" applyBorder="1" applyAlignment="1">
      <alignment horizontal="center" vertical="center" wrapText="1"/>
    </xf>
    <xf numFmtId="0" fontId="22" fillId="10" borderId="14" xfId="0" applyFont="1" applyFill="1" applyBorder="1"/>
    <xf numFmtId="1" fontId="5" fillId="10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/>
    </xf>
    <xf numFmtId="0" fontId="23" fillId="0" borderId="0" xfId="0" applyFont="1"/>
    <xf numFmtId="0" fontId="0" fillId="0" borderId="0" xfId="0" applyAlignment="1">
      <alignment horizontal="center"/>
    </xf>
    <xf numFmtId="49" fontId="5" fillId="0" borderId="0" xfId="6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3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4" fontId="4" fillId="0" borderId="8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4" fontId="5" fillId="10" borderId="7" xfId="3" applyNumberFormat="1" applyFont="1" applyFill="1" applyBorder="1" applyAlignment="1">
      <alignment vertical="center" wrapText="1"/>
    </xf>
    <xf numFmtId="0" fontId="32" fillId="0" borderId="0" xfId="0" applyFont="1" applyAlignment="1">
      <alignment vertical="center"/>
    </xf>
    <xf numFmtId="4" fontId="5" fillId="10" borderId="1" xfId="0" applyNumberFormat="1" applyFont="1" applyFill="1" applyBorder="1" applyAlignment="1" applyProtection="1">
      <alignment horizontal="right" vertical="center"/>
      <protection hidden="1"/>
    </xf>
    <xf numFmtId="0" fontId="33" fillId="0" borderId="0" xfId="0" applyFont="1"/>
    <xf numFmtId="0" fontId="30" fillId="0" borderId="0" xfId="0" applyFont="1"/>
    <xf numFmtId="0" fontId="5" fillId="0" borderId="0" xfId="0" applyFont="1" applyAlignment="1">
      <alignment horizontal="right"/>
    </xf>
    <xf numFmtId="0" fontId="34" fillId="0" borderId="0" xfId="0" applyFont="1"/>
    <xf numFmtId="0" fontId="3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166" fontId="4" fillId="0" borderId="3" xfId="0" applyNumberFormat="1" applyFont="1" applyBorder="1" applyAlignment="1">
      <alignment vertical="top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4" fontId="4" fillId="8" borderId="3" xfId="0" applyNumberFormat="1" applyFont="1" applyFill="1" applyBorder="1" applyAlignment="1">
      <alignment horizontal="right" vertical="top"/>
    </xf>
    <xf numFmtId="43" fontId="5" fillId="10" borderId="1" xfId="10" applyFont="1" applyFill="1" applyBorder="1" applyAlignment="1" applyProtection="1">
      <alignment horizontal="center" vertical="top"/>
      <protection locked="0"/>
    </xf>
    <xf numFmtId="1" fontId="4" fillId="0" borderId="3" xfId="0" applyNumberFormat="1" applyFont="1" applyBorder="1" applyAlignment="1">
      <alignment horizontal="center" vertical="center" wrapText="1"/>
    </xf>
    <xf numFmtId="49" fontId="4" fillId="8" borderId="3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66" fontId="5" fillId="8" borderId="4" xfId="0" applyNumberFormat="1" applyFont="1" applyFill="1" applyBorder="1" applyAlignment="1">
      <alignment horizontal="right" vertical="center" wrapText="1"/>
    </xf>
    <xf numFmtId="3" fontId="4" fillId="8" borderId="3" xfId="0" applyNumberFormat="1" applyFont="1" applyFill="1" applyBorder="1" applyAlignment="1">
      <alignment horizontal="center" vertical="top"/>
    </xf>
    <xf numFmtId="3" fontId="4" fillId="8" borderId="3" xfId="0" applyNumberFormat="1" applyFont="1" applyFill="1" applyBorder="1" applyAlignment="1">
      <alignment horizontal="center" vertical="center"/>
    </xf>
    <xf numFmtId="166" fontId="23" fillId="0" borderId="0" xfId="0" applyNumberFormat="1" applyFont="1" applyAlignment="1">
      <alignment vertical="top" wrapText="1"/>
    </xf>
    <xf numFmtId="3" fontId="5" fillId="10" borderId="1" xfId="0" applyNumberFormat="1" applyFont="1" applyFill="1" applyBorder="1" applyAlignment="1" applyProtection="1">
      <alignment horizontal="center" vertical="top"/>
      <protection locked="0"/>
    </xf>
    <xf numFmtId="166" fontId="4" fillId="0" borderId="2" xfId="0" applyNumberFormat="1" applyFont="1" applyBorder="1" applyAlignment="1">
      <alignment horizontal="right" vertical="center" wrapText="1"/>
    </xf>
    <xf numFmtId="49" fontId="4" fillId="9" borderId="1" xfId="0" applyNumberFormat="1" applyFont="1" applyFill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49" fontId="4" fillId="0" borderId="1" xfId="0" applyNumberFormat="1" applyFont="1" applyBorder="1"/>
    <xf numFmtId="43" fontId="4" fillId="8" borderId="1" xfId="10" applyFont="1" applyFill="1" applyBorder="1"/>
    <xf numFmtId="0" fontId="35" fillId="0" borderId="0" xfId="0" applyFont="1"/>
    <xf numFmtId="0" fontId="36" fillId="0" borderId="0" xfId="0" applyFont="1"/>
    <xf numFmtId="9" fontId="22" fillId="10" borderId="1" xfId="0" applyNumberFormat="1" applyFont="1" applyFill="1" applyBorder="1" applyAlignment="1">
      <alignment horizontal="center" vertical="center" wrapText="1"/>
    </xf>
    <xf numFmtId="171" fontId="4" fillId="8" borderId="0" xfId="1" applyNumberFormat="1" applyFont="1" applyFill="1" applyBorder="1" applyAlignment="1" applyProtection="1">
      <alignment horizontal="center" vertical="center"/>
      <protection locked="0"/>
    </xf>
    <xf numFmtId="1" fontId="4" fillId="0" borderId="5" xfId="0" applyNumberFormat="1" applyFont="1" applyBorder="1" applyAlignment="1">
      <alignment horizontal="center" wrapText="1"/>
    </xf>
    <xf numFmtId="1" fontId="4" fillId="0" borderId="5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4" fontId="4" fillId="0" borderId="0" xfId="0" applyNumberFormat="1" applyFont="1"/>
    <xf numFmtId="0" fontId="4" fillId="10" borderId="1" xfId="0" applyFont="1" applyFill="1" applyBorder="1"/>
    <xf numFmtId="0" fontId="4" fillId="0" borderId="0" xfId="0" applyFont="1" applyAlignment="1">
      <alignment horizontal="left" vertical="top"/>
    </xf>
    <xf numFmtId="166" fontId="5" fillId="0" borderId="0" xfId="0" applyNumberFormat="1" applyFont="1" applyAlignment="1">
      <alignment horizontal="right" vertical="center" wrapText="1"/>
    </xf>
    <xf numFmtId="1" fontId="4" fillId="0" borderId="1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43" fontId="4" fillId="0" borderId="1" xfId="10" applyFont="1" applyBorder="1" applyAlignment="1">
      <alignment vertical="center" wrapText="1"/>
    </xf>
    <xf numFmtId="43" fontId="4" fillId="8" borderId="11" xfId="10" applyFont="1" applyFill="1" applyBorder="1" applyAlignment="1" applyProtection="1">
      <alignment horizontal="right" vertical="center" wrapText="1"/>
      <protection locked="0"/>
    </xf>
    <xf numFmtId="43" fontId="4" fillId="0" borderId="11" xfId="10" applyFont="1" applyFill="1" applyBorder="1" applyAlignment="1" applyProtection="1">
      <alignment horizontal="right" vertical="center" wrapText="1"/>
      <protection locked="0"/>
    </xf>
    <xf numFmtId="43" fontId="4" fillId="0" borderId="1" xfId="10" applyFont="1" applyFill="1" applyBorder="1" applyAlignment="1">
      <alignment vertical="center" wrapText="1"/>
    </xf>
    <xf numFmtId="43" fontId="5" fillId="10" borderId="7" xfId="10" applyFont="1" applyFill="1" applyBorder="1" applyAlignment="1">
      <alignment vertical="center" wrapText="1"/>
    </xf>
    <xf numFmtId="43" fontId="22" fillId="10" borderId="1" xfId="10" applyFont="1" applyFill="1" applyBorder="1" applyAlignment="1">
      <alignment vertical="center" wrapText="1"/>
    </xf>
    <xf numFmtId="43" fontId="21" fillId="0" borderId="1" xfId="10" applyFont="1" applyBorder="1" applyAlignment="1">
      <alignment vertical="center" wrapText="1"/>
    </xf>
    <xf numFmtId="43" fontId="21" fillId="0" borderId="8" xfId="10" applyFont="1" applyBorder="1" applyAlignment="1">
      <alignment vertical="center" wrapText="1"/>
    </xf>
    <xf numFmtId="43" fontId="22" fillId="10" borderId="7" xfId="10" applyFont="1" applyFill="1" applyBorder="1" applyAlignment="1">
      <alignment vertical="center" wrapText="1"/>
    </xf>
    <xf numFmtId="43" fontId="22" fillId="0" borderId="8" xfId="10" applyFont="1" applyBorder="1" applyAlignment="1">
      <alignment vertical="center" wrapText="1"/>
    </xf>
    <xf numFmtId="43" fontId="22" fillId="0" borderId="1" xfId="10" applyFont="1" applyBorder="1" applyAlignment="1">
      <alignment vertical="center" wrapText="1"/>
    </xf>
    <xf numFmtId="43" fontId="5" fillId="0" borderId="9" xfId="10" applyFont="1" applyFill="1" applyBorder="1" applyAlignment="1">
      <alignment horizontal="right" vertical="center" wrapText="1"/>
    </xf>
    <xf numFmtId="43" fontId="4" fillId="8" borderId="9" xfId="10" applyFont="1" applyFill="1" applyBorder="1" applyAlignment="1" applyProtection="1">
      <alignment horizontal="right" vertical="center" wrapText="1"/>
      <protection locked="0"/>
    </xf>
    <xf numFmtId="0" fontId="23" fillId="0" borderId="0" xfId="0" applyFont="1" applyAlignment="1">
      <alignment horizontal="center"/>
    </xf>
    <xf numFmtId="43" fontId="24" fillId="0" borderId="0" xfId="10" applyFont="1"/>
    <xf numFmtId="0" fontId="4" fillId="0" borderId="18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4" fontId="22" fillId="0" borderId="0" xfId="0" applyNumberFormat="1" applyFont="1" applyAlignment="1">
      <alignment vertical="center" wrapText="1"/>
    </xf>
    <xf numFmtId="0" fontId="39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41" fillId="0" borderId="0" xfId="0" applyFont="1"/>
    <xf numFmtId="9" fontId="23" fillId="0" borderId="0" xfId="0" applyNumberFormat="1" applyFont="1" applyAlignment="1">
      <alignment horizontal="left"/>
    </xf>
    <xf numFmtId="43" fontId="21" fillId="0" borderId="0" xfId="10" applyFont="1"/>
    <xf numFmtId="43" fontId="21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1" fillId="12" borderId="0" xfId="0" applyFont="1" applyFill="1"/>
    <xf numFmtId="0" fontId="4" fillId="12" borderId="0" xfId="0" applyFont="1" applyFill="1"/>
    <xf numFmtId="0" fontId="22" fillId="12" borderId="1" xfId="0" applyFont="1" applyFill="1" applyBorder="1" applyAlignment="1">
      <alignment horizontal="center" vertical="center" wrapText="1"/>
    </xf>
    <xf numFmtId="0" fontId="21" fillId="12" borderId="1" xfId="0" applyFont="1" applyFill="1" applyBorder="1" applyAlignment="1">
      <alignment horizontal="center"/>
    </xf>
    <xf numFmtId="0" fontId="21" fillId="12" borderId="1" xfId="0" applyFont="1" applyFill="1" applyBorder="1"/>
    <xf numFmtId="0" fontId="24" fillId="12" borderId="1" xfId="0" applyFont="1" applyFill="1" applyBorder="1" applyAlignment="1">
      <alignment horizontal="center"/>
    </xf>
    <xf numFmtId="174" fontId="4" fillId="0" borderId="0" xfId="10" applyNumberFormat="1" applyFont="1"/>
    <xf numFmtId="0" fontId="4" fillId="0" borderId="0" xfId="0" applyFont="1" applyAlignment="1">
      <alignment horizontal="left" vertical="center"/>
    </xf>
    <xf numFmtId="173" fontId="4" fillId="0" borderId="0" xfId="10" applyNumberFormat="1" applyFont="1"/>
    <xf numFmtId="1" fontId="5" fillId="1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3" fontId="40" fillId="0" borderId="0" xfId="10" applyFont="1"/>
    <xf numFmtId="43" fontId="40" fillId="0" borderId="0" xfId="10" applyFont="1" applyAlignment="1">
      <alignment horizontal="center" vertical="center"/>
    </xf>
    <xf numFmtId="43" fontId="24" fillId="0" borderId="0" xfId="0" applyNumberFormat="1" applyFont="1"/>
    <xf numFmtId="43" fontId="5" fillId="0" borderId="11" xfId="10" applyFont="1" applyFill="1" applyBorder="1" applyAlignment="1" applyProtection="1">
      <alignment horizontal="right" vertical="center" wrapText="1"/>
      <protection locked="0"/>
    </xf>
    <xf numFmtId="43" fontId="5" fillId="0" borderId="8" xfId="10" applyFont="1" applyBorder="1" applyAlignment="1">
      <alignment vertical="center" wrapText="1"/>
    </xf>
    <xf numFmtId="4" fontId="5" fillId="10" borderId="7" xfId="0" applyNumberFormat="1" applyFont="1" applyFill="1" applyBorder="1" applyAlignment="1">
      <alignment vertical="center" wrapText="1"/>
    </xf>
    <xf numFmtId="43" fontId="4" fillId="8" borderId="9" xfId="10" applyFont="1" applyFill="1" applyBorder="1" applyAlignment="1">
      <alignment horizontal="right" vertical="center" wrapText="1"/>
    </xf>
    <xf numFmtId="43" fontId="5" fillId="0" borderId="1" xfId="10" applyFont="1" applyBorder="1" applyAlignment="1">
      <alignment vertical="center" wrapText="1"/>
    </xf>
    <xf numFmtId="43" fontId="5" fillId="8" borderId="11" xfId="10" applyFont="1" applyFill="1" applyBorder="1" applyAlignment="1" applyProtection="1">
      <alignment horizontal="right" vertical="center" wrapText="1"/>
      <protection locked="0"/>
    </xf>
    <xf numFmtId="43" fontId="5" fillId="10" borderId="1" xfId="10" applyFont="1" applyFill="1" applyBorder="1" applyAlignment="1">
      <alignment vertical="center" wrapText="1"/>
    </xf>
    <xf numFmtId="43" fontId="5" fillId="8" borderId="0" xfId="1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43" fontId="5" fillId="0" borderId="0" xfId="10" applyFont="1" applyFill="1" applyBorder="1" applyAlignment="1" applyProtection="1">
      <alignment horizontal="left" vertical="center"/>
      <protection locked="0"/>
    </xf>
    <xf numFmtId="10" fontId="42" fillId="0" borderId="0" xfId="36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43" fontId="42" fillId="0" borderId="0" xfId="15" applyFont="1" applyFill="1" applyAlignment="1">
      <alignment horizontal="center"/>
    </xf>
    <xf numFmtId="0" fontId="5" fillId="0" borderId="0" xfId="0" applyFont="1" applyAlignment="1">
      <alignment horizontal="left"/>
    </xf>
    <xf numFmtId="4" fontId="5" fillId="10" borderId="1" xfId="3" applyNumberFormat="1" applyFont="1" applyFill="1" applyBorder="1" applyAlignment="1">
      <alignment vertical="center" wrapText="1"/>
    </xf>
    <xf numFmtId="4" fontId="5" fillId="10" borderId="1" xfId="0" applyNumberFormat="1" applyFont="1" applyFill="1" applyBorder="1" applyAlignment="1">
      <alignment vertical="center" wrapText="1"/>
    </xf>
    <xf numFmtId="43" fontId="4" fillId="0" borderId="0" xfId="0" applyNumberFormat="1" applyFont="1"/>
    <xf numFmtId="0" fontId="24" fillId="0" borderId="0" xfId="0" applyFont="1" applyAlignment="1">
      <alignment horizontal="center"/>
    </xf>
    <xf numFmtId="171" fontId="4" fillId="8" borderId="0" xfId="1" applyNumberFormat="1" applyFont="1" applyFill="1" applyBorder="1" applyAlignment="1" applyProtection="1">
      <alignment horizontal="left" vertical="center"/>
      <protection locked="0"/>
    </xf>
    <xf numFmtId="43" fontId="4" fillId="0" borderId="21" xfId="10" applyFont="1" applyFill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>
      <alignment vertical="center" wrapText="1"/>
    </xf>
    <xf numFmtId="0" fontId="43" fillId="0" borderId="0" xfId="0" applyFont="1" applyAlignment="1">
      <alignment horizontal="left" wrapText="1"/>
    </xf>
    <xf numFmtId="43" fontId="44" fillId="0" borderId="0" xfId="0" applyNumberFormat="1" applyFont="1"/>
    <xf numFmtId="0" fontId="4" fillId="0" borderId="13" xfId="0" applyFont="1" applyBorder="1" applyAlignment="1">
      <alignment horizontal="right" vertical="center"/>
    </xf>
    <xf numFmtId="0" fontId="22" fillId="7" borderId="15" xfId="3" applyFont="1" applyFill="1" applyBorder="1" applyAlignment="1">
      <alignment horizontal="center" vertical="center" wrapText="1"/>
    </xf>
    <xf numFmtId="0" fontId="22" fillId="7" borderId="16" xfId="3" applyFont="1" applyFill="1" applyBorder="1" applyAlignment="1">
      <alignment horizontal="center" vertical="center" wrapText="1"/>
    </xf>
    <xf numFmtId="0" fontId="22" fillId="7" borderId="17" xfId="3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2" fillId="7" borderId="12" xfId="3" applyFont="1" applyFill="1" applyBorder="1" applyAlignment="1">
      <alignment horizontal="center" vertical="center" wrapText="1"/>
    </xf>
    <xf numFmtId="0" fontId="22" fillId="7" borderId="13" xfId="3" applyFont="1" applyFill="1" applyBorder="1" applyAlignment="1">
      <alignment horizontal="center" vertical="center" wrapText="1"/>
    </xf>
    <xf numFmtId="0" fontId="22" fillId="7" borderId="14" xfId="3" applyFont="1" applyFill="1" applyBorder="1" applyAlignment="1">
      <alignment horizontal="center" vertical="center" wrapText="1"/>
    </xf>
    <xf numFmtId="0" fontId="22" fillId="7" borderId="2" xfId="3" applyFont="1" applyFill="1" applyBorder="1" applyAlignment="1">
      <alignment horizontal="right" vertical="center" wrapText="1"/>
    </xf>
    <xf numFmtId="0" fontId="22" fillId="7" borderId="6" xfId="3" applyFont="1" applyFill="1" applyBorder="1" applyAlignment="1">
      <alignment horizontal="right" vertical="center" wrapText="1"/>
    </xf>
    <xf numFmtId="0" fontId="22" fillId="7" borderId="1" xfId="3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right" vertical="center" wrapText="1"/>
    </xf>
    <xf numFmtId="0" fontId="22" fillId="0" borderId="14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22" fillId="10" borderId="18" xfId="0" applyFont="1" applyFill="1" applyBorder="1" applyAlignment="1">
      <alignment horizontal="center" vertical="center" wrapText="1"/>
    </xf>
    <xf numFmtId="0" fontId="22" fillId="10" borderId="8" xfId="0" applyFont="1" applyFill="1" applyBorder="1" applyAlignment="1">
      <alignment horizontal="center" vertical="center" wrapText="1"/>
    </xf>
    <xf numFmtId="0" fontId="5" fillId="7" borderId="12" xfId="3" applyFont="1" applyFill="1" applyBorder="1" applyAlignment="1">
      <alignment horizontal="center" vertical="center" wrapText="1"/>
    </xf>
    <xf numFmtId="0" fontId="5" fillId="7" borderId="13" xfId="3" applyFont="1" applyFill="1" applyBorder="1" applyAlignment="1">
      <alignment horizontal="center" vertical="center" wrapText="1"/>
    </xf>
    <xf numFmtId="0" fontId="5" fillId="7" borderId="14" xfId="3" applyFont="1" applyFill="1" applyBorder="1" applyAlignment="1">
      <alignment horizontal="center" vertical="center" wrapText="1"/>
    </xf>
    <xf numFmtId="0" fontId="22" fillId="10" borderId="19" xfId="0" applyFont="1" applyFill="1" applyBorder="1" applyAlignment="1">
      <alignment horizontal="center" vertical="center" wrapText="1"/>
    </xf>
    <xf numFmtId="0" fontId="22" fillId="10" borderId="17" xfId="0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right" vertical="center" wrapText="1"/>
    </xf>
    <xf numFmtId="0" fontId="22" fillId="7" borderId="6" xfId="0" applyFont="1" applyFill="1" applyBorder="1" applyAlignment="1">
      <alignment horizontal="right" vertical="center" wrapText="1"/>
    </xf>
    <xf numFmtId="0" fontId="5" fillId="7" borderId="15" xfId="3" applyFont="1" applyFill="1" applyBorder="1" applyAlignment="1">
      <alignment horizontal="center" vertical="center" wrapText="1"/>
    </xf>
    <xf numFmtId="0" fontId="5" fillId="7" borderId="16" xfId="3" applyFont="1" applyFill="1" applyBorder="1" applyAlignment="1">
      <alignment horizontal="center" vertical="center" wrapText="1"/>
    </xf>
    <xf numFmtId="0" fontId="5" fillId="7" borderId="17" xfId="3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166" fontId="5" fillId="0" borderId="0" xfId="0" applyNumberFormat="1" applyFont="1" applyAlignment="1">
      <alignment horizontal="center" wrapText="1"/>
    </xf>
    <xf numFmtId="166" fontId="5" fillId="8" borderId="2" xfId="0" applyNumberFormat="1" applyFont="1" applyFill="1" applyBorder="1" applyAlignment="1">
      <alignment horizontal="left" vertical="top" wrapText="1"/>
    </xf>
    <xf numFmtId="166" fontId="5" fillId="8" borderId="10" xfId="0" applyNumberFormat="1" applyFont="1" applyFill="1" applyBorder="1" applyAlignment="1">
      <alignment horizontal="left" vertical="top" wrapText="1"/>
    </xf>
    <xf numFmtId="166" fontId="5" fillId="8" borderId="6" xfId="0" applyNumberFormat="1" applyFont="1" applyFill="1" applyBorder="1" applyAlignment="1">
      <alignment horizontal="left" vertical="top" wrapText="1"/>
    </xf>
    <xf numFmtId="0" fontId="25" fillId="0" borderId="0" xfId="0" applyFont="1" applyAlignment="1">
      <alignment horizontal="center" vertical="center"/>
    </xf>
  </cellXfs>
  <cellStyles count="38">
    <cellStyle name="20% - Accent3" xfId="1" builtinId="38"/>
    <cellStyle name="20% - Accent3 2" xfId="2" xr:uid="{00000000-0005-0000-0000-000001000000}"/>
    <cellStyle name="20% - Accent5" xfId="3" builtinId="46"/>
    <cellStyle name="Accent5" xfId="4" builtinId="45"/>
    <cellStyle name="Antet" xfId="5" xr:uid="{00000000-0005-0000-0000-000004000000}"/>
    <cellStyle name="ArticolNC_Needit_Number" xfId="37" xr:uid="{1A5E54DA-A9F0-4AC6-B486-6271B34C5D32}"/>
    <cellStyle name="Calculation" xfId="6" builtinId="22"/>
    <cellStyle name="Cantitate" xfId="7" xr:uid="{00000000-0005-0000-0000-000006000000}"/>
    <cellStyle name="CapTabel" xfId="8" xr:uid="{00000000-0005-0000-0000-000007000000}"/>
    <cellStyle name="Cod" xfId="9" xr:uid="{00000000-0005-0000-0000-000008000000}"/>
    <cellStyle name="Comma" xfId="10" builtinId="3"/>
    <cellStyle name="Comma 2" xfId="11" xr:uid="{00000000-0005-0000-0000-00000A000000}"/>
    <cellStyle name="Comma 2 2" xfId="12" xr:uid="{00000000-0005-0000-0000-00000B000000}"/>
    <cellStyle name="Comma 2 3" xfId="13" xr:uid="{00000000-0005-0000-0000-00000C000000}"/>
    <cellStyle name="Comma 3" xfId="14" xr:uid="{00000000-0005-0000-0000-00000D000000}"/>
    <cellStyle name="Comma 4" xfId="15" xr:uid="{00000000-0005-0000-0000-00000E000000}"/>
    <cellStyle name="Comma 5" xfId="16" xr:uid="{00000000-0005-0000-0000-00000F000000}"/>
    <cellStyle name="Denum" xfId="17" xr:uid="{00000000-0005-0000-0000-000010000000}"/>
    <cellStyle name="Denumire" xfId="18" xr:uid="{00000000-0005-0000-0000-000011000000}"/>
    <cellStyle name="DenumireRaport" xfId="19" xr:uid="{00000000-0005-0000-0000-000012000000}"/>
    <cellStyle name="Greutate" xfId="20" xr:uid="{00000000-0005-0000-0000-000013000000}"/>
    <cellStyle name="kmparcurs" xfId="21" xr:uid="{00000000-0005-0000-0000-000014000000}"/>
    <cellStyle name="Normal" xfId="0" builtinId="0"/>
    <cellStyle name="Normal 2" xfId="22" xr:uid="{00000000-0005-0000-0000-000016000000}"/>
    <cellStyle name="Normal 3" xfId="23" xr:uid="{00000000-0005-0000-0000-000017000000}"/>
    <cellStyle name="Normal_buget indicativ 1.1" xfId="24" xr:uid="{00000000-0005-0000-0000-000018000000}"/>
    <cellStyle name="NrCrt" xfId="25" xr:uid="{00000000-0005-0000-0000-000019000000}"/>
    <cellStyle name="orefunc" xfId="26" xr:uid="{00000000-0005-0000-0000-00001A000000}"/>
    <cellStyle name="Percent" xfId="36" builtinId="5"/>
    <cellStyle name="Percent 2" xfId="27" xr:uid="{00000000-0005-0000-0000-00001B000000}"/>
    <cellStyle name="Pondere" xfId="28" xr:uid="{00000000-0005-0000-0000-00001C000000}"/>
    <cellStyle name="PretUnitar" xfId="29" xr:uid="{00000000-0005-0000-0000-00001D000000}"/>
    <cellStyle name="Recapit" xfId="30" xr:uid="{00000000-0005-0000-0000-00001E000000}"/>
    <cellStyle name="RecCoef" xfId="31" xr:uid="{00000000-0005-0000-0000-00001F000000}"/>
    <cellStyle name="Sporuri" xfId="32" xr:uid="{00000000-0005-0000-0000-000020000000}"/>
    <cellStyle name="TitluRap" xfId="33" xr:uid="{00000000-0005-0000-0000-000021000000}"/>
    <cellStyle name="tonaj" xfId="34" xr:uid="{00000000-0005-0000-0000-000022000000}"/>
    <cellStyle name="Valoare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5" Type="http://schemas.microsoft.com/office/2017/10/relationships/person" Target="persons/person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IBOR ALBERT ASZALOS" id="{185E4C62-DEE5-497A-A718-CB10EBC2C032}" userId="f139b88b387998c8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9211-2EC4-48EB-A705-56BA3B04EA28}">
  <sheetPr>
    <tabColor rgb="FF00B0F0"/>
    <pageSetUpPr fitToPage="1"/>
  </sheetPr>
  <dimension ref="A1:L101"/>
  <sheetViews>
    <sheetView showGridLines="0" tabSelected="1" zoomScaleNormal="100" workbookViewId="0">
      <selection activeCell="K19" sqref="K19"/>
    </sheetView>
  </sheetViews>
  <sheetFormatPr defaultColWidth="9.109375" defaultRowHeight="15.6" x14ac:dyDescent="0.3"/>
  <cols>
    <col min="1" max="1" width="5.6640625" style="31" customWidth="1"/>
    <col min="2" max="2" width="60" style="3" customWidth="1"/>
    <col min="3" max="3" width="15.5546875" style="3" customWidth="1"/>
    <col min="4" max="4" width="15" style="3" customWidth="1"/>
    <col min="5" max="5" width="15.44140625" style="3" customWidth="1"/>
    <col min="6" max="7" width="12.21875" style="3" customWidth="1"/>
    <col min="8" max="8" width="7.109375" style="3" customWidth="1"/>
    <col min="9" max="9" width="12.109375" style="3" customWidth="1"/>
    <col min="10" max="10" width="9.109375" style="3" customWidth="1"/>
    <col min="11" max="11" width="9.109375" style="3"/>
    <col min="12" max="12" width="11.21875" style="3" bestFit="1" customWidth="1"/>
    <col min="13" max="16384" width="9.109375" style="3"/>
  </cols>
  <sheetData>
    <row r="1" spans="1:7" x14ac:dyDescent="0.3">
      <c r="F1" s="40"/>
    </row>
    <row r="2" spans="1:7" s="9" customFormat="1" ht="20.399999999999999" x14ac:dyDescent="0.3">
      <c r="A2" s="197" t="s">
        <v>146</v>
      </c>
      <c r="B2" s="198"/>
      <c r="C2" s="198"/>
      <c r="D2" s="198"/>
      <c r="E2" s="198"/>
    </row>
    <row r="3" spans="1:7" s="9" customFormat="1" x14ac:dyDescent="0.3">
      <c r="A3" s="199" t="s">
        <v>4</v>
      </c>
      <c r="B3" s="199"/>
      <c r="C3" s="199"/>
      <c r="D3" s="199"/>
      <c r="E3" s="199"/>
      <c r="F3" s="81"/>
      <c r="G3" s="81"/>
    </row>
    <row r="4" spans="1:7" s="77" customFormat="1" x14ac:dyDescent="0.25">
      <c r="A4" s="200" t="s">
        <v>145</v>
      </c>
      <c r="B4" s="200"/>
      <c r="C4" s="200"/>
      <c r="D4" s="200"/>
      <c r="E4" s="200"/>
      <c r="F4" s="61"/>
      <c r="G4" s="61"/>
    </row>
    <row r="5" spans="1:7" customFormat="1" x14ac:dyDescent="0.3">
      <c r="A5" s="17"/>
      <c r="B5" s="14"/>
      <c r="C5" s="18"/>
      <c r="D5" s="19"/>
      <c r="E5" s="19"/>
      <c r="F5" s="60"/>
    </row>
    <row r="6" spans="1:7" x14ac:dyDescent="0.3">
      <c r="A6" s="42"/>
      <c r="B6" s="49"/>
      <c r="C6" s="50"/>
      <c r="D6" s="51" t="s">
        <v>97</v>
      </c>
      <c r="E6" s="52"/>
    </row>
    <row r="7" spans="1:7" s="2" customFormat="1" ht="31.2" x14ac:dyDescent="0.3">
      <c r="A7" s="201" t="s">
        <v>5</v>
      </c>
      <c r="B7" s="201" t="s">
        <v>65</v>
      </c>
      <c r="C7" s="44" t="s">
        <v>93</v>
      </c>
      <c r="D7" s="44" t="s">
        <v>92</v>
      </c>
      <c r="E7" s="44" t="s">
        <v>124</v>
      </c>
    </row>
    <row r="8" spans="1:7" s="2" customFormat="1" x14ac:dyDescent="0.3">
      <c r="A8" s="202"/>
      <c r="B8" s="202"/>
      <c r="C8" s="43" t="s">
        <v>7</v>
      </c>
      <c r="D8" s="104">
        <v>0.21</v>
      </c>
      <c r="E8" s="43" t="s">
        <v>7</v>
      </c>
    </row>
    <row r="9" spans="1:7" s="25" customFormat="1" x14ac:dyDescent="0.3">
      <c r="A9" s="133">
        <v>1</v>
      </c>
      <c r="B9" s="133">
        <v>2</v>
      </c>
      <c r="C9" s="133">
        <v>3</v>
      </c>
      <c r="D9" s="133">
        <v>4</v>
      </c>
      <c r="E9" s="133">
        <v>5</v>
      </c>
      <c r="F9" s="3"/>
    </row>
    <row r="10" spans="1:7" s="2" customFormat="1" x14ac:dyDescent="0.3">
      <c r="A10" s="188" t="s">
        <v>67</v>
      </c>
      <c r="B10" s="189"/>
      <c r="C10" s="189"/>
      <c r="D10" s="189"/>
      <c r="E10" s="190"/>
    </row>
    <row r="11" spans="1:7" s="2" customFormat="1" x14ac:dyDescent="0.3">
      <c r="A11" s="183" t="s">
        <v>68</v>
      </c>
      <c r="B11" s="184"/>
      <c r="C11" s="184"/>
      <c r="D11" s="184"/>
      <c r="E11" s="185"/>
    </row>
    <row r="12" spans="1:7" x14ac:dyDescent="0.3">
      <c r="A12" s="33">
        <v>1.1000000000000001</v>
      </c>
      <c r="B12" s="34" t="s">
        <v>8</v>
      </c>
      <c r="C12" s="120">
        <f>'OBIECTUL TEREN SPORT'!C12</f>
        <v>0</v>
      </c>
      <c r="D12" s="125">
        <f>ROUND(C12*$D$8,2)</f>
        <v>0</v>
      </c>
      <c r="E12" s="125">
        <f t="shared" ref="E12:E15" si="0">C12+D12</f>
        <v>0</v>
      </c>
    </row>
    <row r="13" spans="1:7" x14ac:dyDescent="0.3">
      <c r="A13" s="29">
        <v>1.2</v>
      </c>
      <c r="B13" s="1" t="s">
        <v>9</v>
      </c>
      <c r="C13" s="120">
        <f>'OBIECTUL TEREN SPORT'!C13</f>
        <v>0</v>
      </c>
      <c r="D13" s="124">
        <f>ROUND(C13*$D$8,2)</f>
        <v>0</v>
      </c>
      <c r="E13" s="124">
        <f t="shared" si="0"/>
        <v>0</v>
      </c>
    </row>
    <row r="14" spans="1:7" ht="31.2" x14ac:dyDescent="0.3">
      <c r="A14" s="29">
        <v>1.3</v>
      </c>
      <c r="B14" s="1" t="s">
        <v>10</v>
      </c>
      <c r="C14" s="178">
        <f>'OBIECTUL TEREN SPORT'!C14</f>
        <v>0</v>
      </c>
      <c r="D14" s="124">
        <f>ROUND(C14*$D$8,2)</f>
        <v>0</v>
      </c>
      <c r="E14" s="124">
        <f t="shared" si="0"/>
        <v>0</v>
      </c>
    </row>
    <row r="15" spans="1:7" x14ac:dyDescent="0.3">
      <c r="A15" s="29">
        <v>1.4</v>
      </c>
      <c r="B15" s="34" t="s">
        <v>11</v>
      </c>
      <c r="C15" s="120">
        <f>'OBIECTUL TEREN SPORT'!C15</f>
        <v>0</v>
      </c>
      <c r="D15" s="125">
        <f>ROUND(C15*$D$8,2)</f>
        <v>0</v>
      </c>
      <c r="E15" s="125">
        <f t="shared" si="0"/>
        <v>0</v>
      </c>
    </row>
    <row r="16" spans="1:7" s="2" customFormat="1" x14ac:dyDescent="0.3">
      <c r="A16" s="195" t="s">
        <v>84</v>
      </c>
      <c r="B16" s="196"/>
      <c r="C16" s="126">
        <f>C12+C13+C14+C15</f>
        <v>0</v>
      </c>
      <c r="D16" s="126">
        <f>D12+D13+D14+D15</f>
        <v>0</v>
      </c>
      <c r="E16" s="126">
        <f>E12+E13+E14+E15</f>
        <v>0</v>
      </c>
    </row>
    <row r="17" spans="1:12" s="2" customFormat="1" x14ac:dyDescent="0.3">
      <c r="A17" s="188" t="s">
        <v>69</v>
      </c>
      <c r="B17" s="189"/>
      <c r="C17" s="189"/>
      <c r="D17" s="189"/>
      <c r="E17" s="190"/>
    </row>
    <row r="18" spans="1:12" s="2" customFormat="1" x14ac:dyDescent="0.3">
      <c r="A18" s="183" t="s">
        <v>70</v>
      </c>
      <c r="B18" s="184"/>
      <c r="C18" s="184"/>
      <c r="D18" s="184"/>
      <c r="E18" s="185"/>
    </row>
    <row r="19" spans="1:12" s="2" customFormat="1" x14ac:dyDescent="0.3">
      <c r="A19" s="36">
        <v>2</v>
      </c>
      <c r="B19" s="37" t="s">
        <v>66</v>
      </c>
      <c r="C19" s="119">
        <v>0</v>
      </c>
      <c r="D19" s="125">
        <f>ROUND(C19*$D$8,2)</f>
        <v>0</v>
      </c>
      <c r="E19" s="125">
        <f t="shared" ref="E19" si="1">C19+D19</f>
        <v>0</v>
      </c>
    </row>
    <row r="20" spans="1:12" s="2" customFormat="1" x14ac:dyDescent="0.3">
      <c r="A20" s="195" t="s">
        <v>83</v>
      </c>
      <c r="B20" s="196"/>
      <c r="C20" s="122">
        <f>C19</f>
        <v>0</v>
      </c>
      <c r="D20" s="122">
        <f t="shared" ref="D20:E20" si="2">D19</f>
        <v>0</v>
      </c>
      <c r="E20" s="122">
        <f t="shared" si="2"/>
        <v>0</v>
      </c>
    </row>
    <row r="21" spans="1:12" s="2" customFormat="1" x14ac:dyDescent="0.3">
      <c r="A21" s="188" t="s">
        <v>71</v>
      </c>
      <c r="B21" s="189"/>
      <c r="C21" s="189"/>
      <c r="D21" s="189"/>
      <c r="E21" s="190"/>
    </row>
    <row r="22" spans="1:12" s="2" customFormat="1" x14ac:dyDescent="0.3">
      <c r="A22" s="183" t="s">
        <v>72</v>
      </c>
      <c r="B22" s="184"/>
      <c r="C22" s="184"/>
      <c r="D22" s="184"/>
      <c r="E22" s="185"/>
    </row>
    <row r="23" spans="1:12" x14ac:dyDescent="0.3">
      <c r="A23" s="33">
        <v>3.1</v>
      </c>
      <c r="B23" s="34" t="s">
        <v>12</v>
      </c>
      <c r="C23" s="127">
        <f>(C24+C25+C26)</f>
        <v>1000</v>
      </c>
      <c r="D23" s="127">
        <f>(D24+D25+D26)</f>
        <v>210</v>
      </c>
      <c r="E23" s="127">
        <f>(E24+E25+E26)</f>
        <v>1210</v>
      </c>
    </row>
    <row r="24" spans="1:12" x14ac:dyDescent="0.3">
      <c r="A24" s="194"/>
      <c r="B24" s="1" t="s">
        <v>13</v>
      </c>
      <c r="C24" s="119">
        <v>1000</v>
      </c>
      <c r="D24" s="124">
        <f t="shared" ref="D24:D29" si="3">ROUND(C24*$D$8,2)</f>
        <v>210</v>
      </c>
      <c r="E24" s="124">
        <f t="shared" ref="E24:E29" si="4">C24+D24</f>
        <v>1210</v>
      </c>
      <c r="F24" s="6"/>
    </row>
    <row r="25" spans="1:12" x14ac:dyDescent="0.3">
      <c r="A25" s="194"/>
      <c r="B25" s="1" t="s">
        <v>14</v>
      </c>
      <c r="C25" s="119">
        <v>0</v>
      </c>
      <c r="D25" s="124">
        <f t="shared" si="3"/>
        <v>0</v>
      </c>
      <c r="E25" s="124">
        <f t="shared" si="4"/>
        <v>0</v>
      </c>
    </row>
    <row r="26" spans="1:12" x14ac:dyDescent="0.3">
      <c r="A26" s="194"/>
      <c r="B26" s="1" t="s">
        <v>15</v>
      </c>
      <c r="C26" s="119">
        <v>0</v>
      </c>
      <c r="D26" s="124">
        <f t="shared" si="3"/>
        <v>0</v>
      </c>
      <c r="E26" s="124">
        <f t="shared" si="4"/>
        <v>0</v>
      </c>
    </row>
    <row r="27" spans="1:12" ht="31.2" x14ac:dyDescent="0.3">
      <c r="A27" s="29">
        <v>3.2</v>
      </c>
      <c r="B27" s="1" t="s">
        <v>16</v>
      </c>
      <c r="C27" s="119">
        <v>20000</v>
      </c>
      <c r="D27" s="124">
        <f t="shared" si="3"/>
        <v>4200</v>
      </c>
      <c r="E27" s="124">
        <f t="shared" si="4"/>
        <v>24200</v>
      </c>
      <c r="I27" s="10"/>
    </row>
    <row r="28" spans="1:12" x14ac:dyDescent="0.3">
      <c r="A28" s="29">
        <v>3.3</v>
      </c>
      <c r="B28" s="1" t="s">
        <v>17</v>
      </c>
      <c r="C28" s="119">
        <v>0</v>
      </c>
      <c r="D28" s="124">
        <f t="shared" si="3"/>
        <v>0</v>
      </c>
      <c r="E28" s="124">
        <f t="shared" si="4"/>
        <v>0</v>
      </c>
    </row>
    <row r="29" spans="1:12" ht="31.2" x14ac:dyDescent="0.3">
      <c r="A29" s="29">
        <v>3.4</v>
      </c>
      <c r="B29" s="1" t="s">
        <v>100</v>
      </c>
      <c r="C29" s="119">
        <v>0</v>
      </c>
      <c r="D29" s="124">
        <f t="shared" si="3"/>
        <v>0</v>
      </c>
      <c r="E29" s="124">
        <f t="shared" si="4"/>
        <v>0</v>
      </c>
      <c r="L29" s="140"/>
    </row>
    <row r="30" spans="1:12" x14ac:dyDescent="0.3">
      <c r="A30" s="29">
        <v>3.5</v>
      </c>
      <c r="B30" s="1" t="s">
        <v>18</v>
      </c>
      <c r="C30" s="128">
        <f>C31+C32+C33+C34+C35+C36</f>
        <v>195000</v>
      </c>
      <c r="D30" s="128">
        <f>D31+D32+D33+D34+D35+D36</f>
        <v>40950</v>
      </c>
      <c r="E30" s="128">
        <f>E31+E32+E33+E34+E35+E36</f>
        <v>235950</v>
      </c>
    </row>
    <row r="31" spans="1:12" x14ac:dyDescent="0.3">
      <c r="A31" s="194"/>
      <c r="B31" s="1" t="s">
        <v>19</v>
      </c>
      <c r="C31" s="119">
        <v>0</v>
      </c>
      <c r="D31" s="124">
        <f t="shared" ref="D31:D37" si="5">ROUND(C31*$D$8,2)</f>
        <v>0</v>
      </c>
      <c r="E31" s="124">
        <f t="shared" ref="E31:E46" si="6">C31+D31</f>
        <v>0</v>
      </c>
    </row>
    <row r="32" spans="1:12" x14ac:dyDescent="0.3">
      <c r="A32" s="194"/>
      <c r="B32" s="1" t="s">
        <v>20</v>
      </c>
      <c r="C32" s="119">
        <v>0</v>
      </c>
      <c r="D32" s="124">
        <f t="shared" si="5"/>
        <v>0</v>
      </c>
      <c r="E32" s="124">
        <f t="shared" si="6"/>
        <v>0</v>
      </c>
    </row>
    <row r="33" spans="1:12" ht="31.2" x14ac:dyDescent="0.3">
      <c r="A33" s="194"/>
      <c r="B33" s="1" t="s">
        <v>21</v>
      </c>
      <c r="C33" s="119">
        <v>60000</v>
      </c>
      <c r="D33" s="124">
        <f t="shared" si="5"/>
        <v>12600</v>
      </c>
      <c r="E33" s="124">
        <f t="shared" si="6"/>
        <v>72600</v>
      </c>
    </row>
    <row r="34" spans="1:12" ht="31.2" x14ac:dyDescent="0.3">
      <c r="A34" s="194"/>
      <c r="B34" s="1" t="s">
        <v>22</v>
      </c>
      <c r="C34" s="119">
        <v>5000</v>
      </c>
      <c r="D34" s="124">
        <f t="shared" si="5"/>
        <v>1050</v>
      </c>
      <c r="E34" s="124">
        <f t="shared" si="6"/>
        <v>6050</v>
      </c>
      <c r="L34" s="141"/>
    </row>
    <row r="35" spans="1:12" ht="31.2" x14ac:dyDescent="0.3">
      <c r="A35" s="194"/>
      <c r="B35" s="1" t="s">
        <v>23</v>
      </c>
      <c r="C35" s="119">
        <v>10000</v>
      </c>
      <c r="D35" s="124">
        <f t="shared" si="5"/>
        <v>2100</v>
      </c>
      <c r="E35" s="124">
        <f t="shared" si="6"/>
        <v>12100</v>
      </c>
    </row>
    <row r="36" spans="1:12" x14ac:dyDescent="0.3">
      <c r="A36" s="194"/>
      <c r="B36" s="1" t="s">
        <v>24</v>
      </c>
      <c r="C36" s="119">
        <v>120000</v>
      </c>
      <c r="D36" s="124">
        <f t="shared" si="5"/>
        <v>25200</v>
      </c>
      <c r="E36" s="124">
        <f t="shared" si="6"/>
        <v>145200</v>
      </c>
    </row>
    <row r="37" spans="1:12" x14ac:dyDescent="0.3">
      <c r="A37" s="29">
        <v>3.6</v>
      </c>
      <c r="B37" s="1" t="s">
        <v>25</v>
      </c>
      <c r="C37" s="119">
        <v>2000</v>
      </c>
      <c r="D37" s="124">
        <f t="shared" si="5"/>
        <v>420</v>
      </c>
      <c r="E37" s="124">
        <f t="shared" si="6"/>
        <v>2420</v>
      </c>
    </row>
    <row r="38" spans="1:12" x14ac:dyDescent="0.3">
      <c r="A38" s="29">
        <v>3.7</v>
      </c>
      <c r="B38" s="1" t="s">
        <v>26</v>
      </c>
      <c r="C38" s="128">
        <f>C39+C40</f>
        <v>0</v>
      </c>
      <c r="D38" s="128">
        <f t="shared" ref="D38:E38" si="7">D39+D40</f>
        <v>0</v>
      </c>
      <c r="E38" s="128">
        <f t="shared" si="7"/>
        <v>0</v>
      </c>
      <c r="G38" s="21"/>
    </row>
    <row r="39" spans="1:12" x14ac:dyDescent="0.3">
      <c r="A39" s="194"/>
      <c r="B39" s="1" t="s">
        <v>27</v>
      </c>
      <c r="C39" s="119">
        <v>0</v>
      </c>
      <c r="D39" s="124">
        <f>ROUND(C39*$D$8,2)</f>
        <v>0</v>
      </c>
      <c r="E39" s="124">
        <f t="shared" si="6"/>
        <v>0</v>
      </c>
    </row>
    <row r="40" spans="1:12" x14ac:dyDescent="0.3">
      <c r="A40" s="194"/>
      <c r="B40" s="1" t="s">
        <v>28</v>
      </c>
      <c r="C40" s="119">
        <v>0</v>
      </c>
      <c r="D40" s="124">
        <f>ROUND(C40*$D$8,2)</f>
        <v>0</v>
      </c>
      <c r="E40" s="124">
        <f t="shared" si="6"/>
        <v>0</v>
      </c>
    </row>
    <row r="41" spans="1:12" x14ac:dyDescent="0.3">
      <c r="A41" s="29">
        <v>3.8</v>
      </c>
      <c r="B41" s="1" t="s">
        <v>29</v>
      </c>
      <c r="C41" s="128">
        <f>C42+C45+C46</f>
        <v>18500</v>
      </c>
      <c r="D41" s="128">
        <f>D42+D45</f>
        <v>3675</v>
      </c>
      <c r="E41" s="128">
        <f t="shared" si="6"/>
        <v>22175</v>
      </c>
    </row>
    <row r="42" spans="1:12" x14ac:dyDescent="0.3">
      <c r="A42" s="29"/>
      <c r="B42" s="1" t="s">
        <v>30</v>
      </c>
      <c r="C42" s="129">
        <f>C43+C44</f>
        <v>10000</v>
      </c>
      <c r="D42" s="129">
        <f t="shared" ref="D42:E42" si="8">D43+D44</f>
        <v>2100</v>
      </c>
      <c r="E42" s="129">
        <f t="shared" si="8"/>
        <v>12100</v>
      </c>
    </row>
    <row r="43" spans="1:12" x14ac:dyDescent="0.3">
      <c r="A43" s="29"/>
      <c r="B43" s="1" t="s">
        <v>31</v>
      </c>
      <c r="C43" s="119">
        <v>5000</v>
      </c>
      <c r="D43" s="124">
        <f>ROUND(C43*$D$8,2)</f>
        <v>1050</v>
      </c>
      <c r="E43" s="124">
        <f t="shared" si="6"/>
        <v>6050</v>
      </c>
    </row>
    <row r="44" spans="1:12" ht="46.8" x14ac:dyDescent="0.3">
      <c r="A44" s="29"/>
      <c r="B44" s="1" t="s">
        <v>32</v>
      </c>
      <c r="C44" s="119">
        <v>5000</v>
      </c>
      <c r="D44" s="124">
        <f>ROUND(C44*$D$8,2)</f>
        <v>1050</v>
      </c>
      <c r="E44" s="124">
        <f t="shared" si="6"/>
        <v>6050</v>
      </c>
    </row>
    <row r="45" spans="1:12" x14ac:dyDescent="0.3">
      <c r="A45" s="29"/>
      <c r="B45" s="1" t="s">
        <v>33</v>
      </c>
      <c r="C45" s="119">
        <v>7500</v>
      </c>
      <c r="D45" s="124">
        <f>ROUND(C45*$D$8,2)</f>
        <v>1575</v>
      </c>
      <c r="E45" s="124">
        <f t="shared" si="6"/>
        <v>9075</v>
      </c>
    </row>
    <row r="46" spans="1:12" ht="46.8" x14ac:dyDescent="0.3">
      <c r="A46" s="29"/>
      <c r="B46" s="67" t="s">
        <v>101</v>
      </c>
      <c r="C46" s="130">
        <v>1000</v>
      </c>
      <c r="D46" s="124">
        <f>ROUND(C46*$D$8,2)</f>
        <v>210</v>
      </c>
      <c r="E46" s="124">
        <f t="shared" si="6"/>
        <v>1210</v>
      </c>
    </row>
    <row r="47" spans="1:12" s="2" customFormat="1" x14ac:dyDescent="0.3">
      <c r="A47" s="195" t="s">
        <v>82</v>
      </c>
      <c r="B47" s="196"/>
      <c r="C47" s="45">
        <f>C23+C27+C28+C29+C30+C37+C38+C41</f>
        <v>236500</v>
      </c>
      <c r="D47" s="45">
        <f t="shared" ref="D47:E47" si="9">D23+D27+D28+D29+D30+D37+D38+D41</f>
        <v>49455</v>
      </c>
      <c r="E47" s="45">
        <f t="shared" si="9"/>
        <v>285955</v>
      </c>
      <c r="G47" s="20"/>
    </row>
    <row r="48" spans="1:12" s="2" customFormat="1" x14ac:dyDescent="0.3">
      <c r="A48" s="188" t="s">
        <v>73</v>
      </c>
      <c r="B48" s="189"/>
      <c r="C48" s="189"/>
      <c r="D48" s="189"/>
      <c r="E48" s="190"/>
    </row>
    <row r="49" spans="1:8" s="2" customFormat="1" x14ac:dyDescent="0.3">
      <c r="A49" s="183" t="s">
        <v>74</v>
      </c>
      <c r="B49" s="184"/>
      <c r="C49" s="184"/>
      <c r="D49" s="184"/>
      <c r="E49" s="185"/>
    </row>
    <row r="50" spans="1:8" x14ac:dyDescent="0.3">
      <c r="A50" s="33">
        <v>4.0999999999999996</v>
      </c>
      <c r="B50" s="34" t="s">
        <v>34</v>
      </c>
      <c r="C50" s="158">
        <f>SUM(C51:C51)</f>
        <v>840000</v>
      </c>
      <c r="D50" s="158">
        <f>SUM(D51:D51)</f>
        <v>176400</v>
      </c>
      <c r="E50" s="159">
        <f t="shared" ref="E50:E56" si="10">C50+D50</f>
        <v>1016400</v>
      </c>
    </row>
    <row r="51" spans="1:8" x14ac:dyDescent="0.3">
      <c r="A51" s="30"/>
      <c r="B51" s="179" t="s">
        <v>131</v>
      </c>
      <c r="C51" s="120">
        <f>'OBIECTUL TEREN SPORT'!C21</f>
        <v>840000</v>
      </c>
      <c r="D51" s="121">
        <f t="shared" ref="D51:D56" si="11">ROUND(C51*$D$8,2)</f>
        <v>176400</v>
      </c>
      <c r="E51" s="121">
        <f t="shared" si="10"/>
        <v>1016400</v>
      </c>
    </row>
    <row r="52" spans="1:8" x14ac:dyDescent="0.3">
      <c r="A52" s="29">
        <v>4.2</v>
      </c>
      <c r="B52" s="1" t="s">
        <v>35</v>
      </c>
      <c r="C52" s="120">
        <f>'OBIECTUL TEREN SPORT'!C22</f>
        <v>0</v>
      </c>
      <c r="D52" s="124">
        <f t="shared" si="11"/>
        <v>0</v>
      </c>
      <c r="E52" s="124">
        <f t="shared" si="10"/>
        <v>0</v>
      </c>
    </row>
    <row r="53" spans="1:8" x14ac:dyDescent="0.3">
      <c r="A53" s="29">
        <v>4.3</v>
      </c>
      <c r="B53" s="1" t="s">
        <v>36</v>
      </c>
      <c r="C53" s="120">
        <f>'OBIECTUL TEREN SPORT'!C24</f>
        <v>0</v>
      </c>
      <c r="D53" s="124">
        <f t="shared" si="11"/>
        <v>0</v>
      </c>
      <c r="E53" s="124">
        <f t="shared" si="10"/>
        <v>0</v>
      </c>
    </row>
    <row r="54" spans="1:8" ht="31.2" x14ac:dyDescent="0.3">
      <c r="A54" s="29">
        <v>4.4000000000000004</v>
      </c>
      <c r="B54" s="1" t="s">
        <v>37</v>
      </c>
      <c r="C54" s="120">
        <f>'OBIECTUL TEREN SPORT'!C25</f>
        <v>0</v>
      </c>
      <c r="D54" s="124">
        <f t="shared" si="11"/>
        <v>0</v>
      </c>
      <c r="E54" s="124">
        <f t="shared" si="10"/>
        <v>0</v>
      </c>
    </row>
    <row r="55" spans="1:8" x14ac:dyDescent="0.3">
      <c r="A55" s="29">
        <v>4.5</v>
      </c>
      <c r="B55" s="1" t="s">
        <v>38</v>
      </c>
      <c r="C55" s="120">
        <f>'OBIECTUL TEREN SPORT'!C26</f>
        <v>41850</v>
      </c>
      <c r="D55" s="124">
        <f t="shared" si="11"/>
        <v>8788.5</v>
      </c>
      <c r="E55" s="124">
        <f t="shared" si="10"/>
        <v>50638.5</v>
      </c>
    </row>
    <row r="56" spans="1:8" x14ac:dyDescent="0.3">
      <c r="A56" s="29">
        <v>4.5999999999999996</v>
      </c>
      <c r="B56" s="1" t="s">
        <v>0</v>
      </c>
      <c r="C56" s="120">
        <f>'OBIECTUL TEREN SPORT'!C27</f>
        <v>0</v>
      </c>
      <c r="D56" s="124">
        <f t="shared" si="11"/>
        <v>0</v>
      </c>
      <c r="E56" s="124">
        <f t="shared" si="10"/>
        <v>0</v>
      </c>
    </row>
    <row r="57" spans="1:8" s="2" customFormat="1" x14ac:dyDescent="0.3">
      <c r="A57" s="195" t="s">
        <v>81</v>
      </c>
      <c r="B57" s="196"/>
      <c r="C57" s="160">
        <f>C50+C52+C53+C54+C55+C56</f>
        <v>881850</v>
      </c>
      <c r="D57" s="160">
        <f>D50+D52+D53+D54+D55+D56</f>
        <v>185188.5</v>
      </c>
      <c r="E57" s="160">
        <f>E50+E52+E53+E54+E55+E56</f>
        <v>1067038.5</v>
      </c>
    </row>
    <row r="58" spans="1:8" s="2" customFormat="1" x14ac:dyDescent="0.3">
      <c r="A58" s="188" t="s">
        <v>75</v>
      </c>
      <c r="B58" s="189"/>
      <c r="C58" s="189"/>
      <c r="D58" s="189"/>
      <c r="E58" s="190"/>
    </row>
    <row r="59" spans="1:8" s="2" customFormat="1" x14ac:dyDescent="0.3">
      <c r="A59" s="183" t="s">
        <v>76</v>
      </c>
      <c r="B59" s="184"/>
      <c r="C59" s="184"/>
      <c r="D59" s="184"/>
      <c r="E59" s="185"/>
    </row>
    <row r="60" spans="1:8" x14ac:dyDescent="0.3">
      <c r="A60" s="33">
        <v>5.0999999999999996</v>
      </c>
      <c r="B60" s="34" t="s">
        <v>39</v>
      </c>
      <c r="C60" s="159">
        <f>C61+C62</f>
        <v>22046.25</v>
      </c>
      <c r="D60" s="159">
        <f>D61+D62</f>
        <v>4629.7124999999996</v>
      </c>
      <c r="E60" s="159">
        <f>E61+E62</f>
        <v>26675.962500000001</v>
      </c>
      <c r="H60" s="10"/>
    </row>
    <row r="61" spans="1:8" x14ac:dyDescent="0.3">
      <c r="A61" s="29"/>
      <c r="B61" s="1" t="s">
        <v>40</v>
      </c>
      <c r="C61" s="161">
        <f>C87*C57</f>
        <v>22046.25</v>
      </c>
      <c r="D61" s="118">
        <f>C61*$D$8</f>
        <v>4629.7124999999996</v>
      </c>
      <c r="E61" s="118">
        <f>C61+D61</f>
        <v>26675.962500000001</v>
      </c>
    </row>
    <row r="62" spans="1:8" x14ac:dyDescent="0.3">
      <c r="A62" s="29"/>
      <c r="B62" s="1" t="s">
        <v>41</v>
      </c>
      <c r="C62" s="161">
        <v>0</v>
      </c>
      <c r="D62" s="118">
        <f>C62*$D$8</f>
        <v>0</v>
      </c>
      <c r="E62" s="118">
        <f>C62+D62</f>
        <v>0</v>
      </c>
    </row>
    <row r="63" spans="1:8" x14ac:dyDescent="0.3">
      <c r="A63" s="29">
        <v>5.2</v>
      </c>
      <c r="B63" s="1" t="s">
        <v>102</v>
      </c>
      <c r="C63" s="162">
        <f>C64+C65+C66+C67+C68</f>
        <v>11982.509999999998</v>
      </c>
      <c r="D63" s="162">
        <f>D64+D65+D66+D67+D68</f>
        <v>0</v>
      </c>
      <c r="E63" s="162">
        <f>E64+E65+E66+E67+E68</f>
        <v>11982.509999999998</v>
      </c>
    </row>
    <row r="64" spans="1:8" x14ac:dyDescent="0.3">
      <c r="A64" s="29"/>
      <c r="B64" s="1" t="s">
        <v>42</v>
      </c>
      <c r="C64" s="161">
        <v>0</v>
      </c>
      <c r="D64" s="118">
        <v>0</v>
      </c>
      <c r="E64" s="118">
        <f t="shared" ref="E64:E70" si="12">C64+D64</f>
        <v>0</v>
      </c>
    </row>
    <row r="65" spans="1:7" x14ac:dyDescent="0.3">
      <c r="A65" s="29"/>
      <c r="B65" s="67" t="s">
        <v>103</v>
      </c>
      <c r="C65" s="129">
        <f>ROUND(C82*0.5/100,2)</f>
        <v>4310.2299999999996</v>
      </c>
      <c r="D65" s="118">
        <v>0</v>
      </c>
      <c r="E65" s="162">
        <f t="shared" si="12"/>
        <v>4310.2299999999996</v>
      </c>
    </row>
    <row r="66" spans="1:7" ht="31.2" x14ac:dyDescent="0.3">
      <c r="A66" s="29"/>
      <c r="B66" s="67" t="s">
        <v>104</v>
      </c>
      <c r="C66" s="129">
        <f>ROUND(C82*0.1/100,2)</f>
        <v>862.05</v>
      </c>
      <c r="D66" s="118">
        <v>0</v>
      </c>
      <c r="E66" s="162">
        <f t="shared" si="12"/>
        <v>862.05</v>
      </c>
    </row>
    <row r="67" spans="1:7" x14ac:dyDescent="0.3">
      <c r="A67" s="29"/>
      <c r="B67" s="67" t="s">
        <v>105</v>
      </c>
      <c r="C67" s="129">
        <f>ROUND(C82*0.5/100,2)</f>
        <v>4310.2299999999996</v>
      </c>
      <c r="D67" s="118">
        <v>0</v>
      </c>
      <c r="E67" s="162">
        <f t="shared" si="12"/>
        <v>4310.2299999999996</v>
      </c>
    </row>
    <row r="68" spans="1:7" ht="31.2" x14ac:dyDescent="0.3">
      <c r="A68" s="29"/>
      <c r="B68" s="1" t="s">
        <v>43</v>
      </c>
      <c r="C68" s="161">
        <v>2500</v>
      </c>
      <c r="D68" s="118">
        <v>0</v>
      </c>
      <c r="E68" s="118">
        <f t="shared" si="12"/>
        <v>2500</v>
      </c>
    </row>
    <row r="69" spans="1:7" x14ac:dyDescent="0.3">
      <c r="A69" s="29">
        <v>5.3</v>
      </c>
      <c r="B69" s="1" t="s">
        <v>44</v>
      </c>
      <c r="C69" s="129">
        <f>ROUND(C82*C88,2)</f>
        <v>21551.16</v>
      </c>
      <c r="D69" s="162">
        <f>C69*$D$8</f>
        <v>4525.7435999999998</v>
      </c>
      <c r="E69" s="162">
        <f t="shared" si="12"/>
        <v>26076.903599999998</v>
      </c>
      <c r="F69" s="11"/>
    </row>
    <row r="70" spans="1:7" x14ac:dyDescent="0.3">
      <c r="A70" s="29">
        <v>5.4</v>
      </c>
      <c r="B70" s="1" t="s">
        <v>45</v>
      </c>
      <c r="C70" s="130">
        <v>0</v>
      </c>
      <c r="D70" s="128">
        <f>C70*$D$8</f>
        <v>0</v>
      </c>
      <c r="E70" s="128">
        <f t="shared" si="12"/>
        <v>0</v>
      </c>
    </row>
    <row r="71" spans="1:7" s="2" customFormat="1" x14ac:dyDescent="0.3">
      <c r="A71" s="195" t="s">
        <v>80</v>
      </c>
      <c r="B71" s="196"/>
      <c r="C71" s="126">
        <f>C60+C63+C69+C70</f>
        <v>55579.92</v>
      </c>
      <c r="D71" s="126">
        <f>D60+D63+D69+D70</f>
        <v>9155.4560999999994</v>
      </c>
      <c r="E71" s="126">
        <f>E60+E63+E69+E70</f>
        <v>64735.376100000001</v>
      </c>
    </row>
    <row r="72" spans="1:7" s="2" customFormat="1" x14ac:dyDescent="0.3">
      <c r="A72" s="188" t="s">
        <v>77</v>
      </c>
      <c r="B72" s="189"/>
      <c r="C72" s="189"/>
      <c r="D72" s="189"/>
      <c r="E72" s="190"/>
    </row>
    <row r="73" spans="1:7" s="2" customFormat="1" x14ac:dyDescent="0.3">
      <c r="A73" s="183" t="s">
        <v>78</v>
      </c>
      <c r="B73" s="184"/>
      <c r="C73" s="184"/>
      <c r="D73" s="184"/>
      <c r="E73" s="185"/>
    </row>
    <row r="74" spans="1:7" x14ac:dyDescent="0.3">
      <c r="A74" s="33">
        <v>6.1</v>
      </c>
      <c r="B74" s="34" t="s">
        <v>1</v>
      </c>
      <c r="C74" s="119">
        <v>0</v>
      </c>
      <c r="D74" s="125">
        <f>C74*$D$8</f>
        <v>0</v>
      </c>
      <c r="E74" s="125">
        <f>C74+D74</f>
        <v>0</v>
      </c>
    </row>
    <row r="75" spans="1:7" x14ac:dyDescent="0.3">
      <c r="A75" s="29">
        <v>6.2</v>
      </c>
      <c r="B75" s="1" t="s">
        <v>2</v>
      </c>
      <c r="C75" s="119">
        <v>0</v>
      </c>
      <c r="D75" s="124">
        <f>C75*$D$8</f>
        <v>0</v>
      </c>
      <c r="E75" s="124">
        <f>C75+D75</f>
        <v>0</v>
      </c>
    </row>
    <row r="76" spans="1:7" s="2" customFormat="1" x14ac:dyDescent="0.3">
      <c r="A76" s="186" t="s">
        <v>46</v>
      </c>
      <c r="B76" s="187"/>
      <c r="C76" s="123">
        <f>C74+C75</f>
        <v>0</v>
      </c>
      <c r="D76" s="123">
        <f>D74+D75</f>
        <v>0</v>
      </c>
      <c r="E76" s="123">
        <f>E74+E75</f>
        <v>0</v>
      </c>
      <c r="G76" s="23"/>
    </row>
    <row r="77" spans="1:7" s="2" customFormat="1" x14ac:dyDescent="0.3">
      <c r="A77" s="188" t="s">
        <v>79</v>
      </c>
      <c r="B77" s="189"/>
      <c r="C77" s="189"/>
      <c r="D77" s="189"/>
      <c r="E77" s="190"/>
    </row>
    <row r="78" spans="1:7" s="2" customFormat="1" x14ac:dyDescent="0.3">
      <c r="A78" s="183" t="s">
        <v>106</v>
      </c>
      <c r="B78" s="184"/>
      <c r="C78" s="184"/>
      <c r="D78" s="184"/>
      <c r="E78" s="185"/>
    </row>
    <row r="79" spans="1:7" x14ac:dyDescent="0.3">
      <c r="A79" s="33">
        <v>7.1</v>
      </c>
      <c r="B79" s="34" t="s">
        <v>99</v>
      </c>
      <c r="C79" s="163">
        <f>(C16+C20+C47+C57+C60)*C86</f>
        <v>57019.8125</v>
      </c>
      <c r="D79" s="159">
        <f>C79*$D$8</f>
        <v>11974.160625</v>
      </c>
      <c r="E79" s="159">
        <f>C79+D79</f>
        <v>68993.973125000004</v>
      </c>
      <c r="F79" s="139"/>
    </row>
    <row r="80" spans="1:7" ht="31.2" x14ac:dyDescent="0.3">
      <c r="A80" s="68">
        <v>7.2</v>
      </c>
      <c r="B80" s="69" t="s">
        <v>107</v>
      </c>
      <c r="C80" s="163">
        <f>C79</f>
        <v>57019.8125</v>
      </c>
      <c r="D80" s="159">
        <f>C80*$D$8</f>
        <v>11974.160625</v>
      </c>
      <c r="E80" s="159">
        <f>C80+D80</f>
        <v>68993.973125000004</v>
      </c>
      <c r="F80" s="139"/>
    </row>
    <row r="81" spans="1:10" s="2" customFormat="1" x14ac:dyDescent="0.3">
      <c r="A81" s="191" t="s">
        <v>3</v>
      </c>
      <c r="B81" s="192"/>
      <c r="C81" s="164">
        <f>C16+C20+C47+C57+C71+C76+C79+C80</f>
        <v>1287969.5449999999</v>
      </c>
      <c r="D81" s="164">
        <f>D16+D20+D47+D57+D71+D76+D79+D80</f>
        <v>267747.27734999999</v>
      </c>
      <c r="E81" s="164">
        <f>C81+D81</f>
        <v>1555716.82235</v>
      </c>
      <c r="F81" s="135"/>
      <c r="G81" s="22"/>
      <c r="H81" s="24"/>
    </row>
    <row r="82" spans="1:10" x14ac:dyDescent="0.3">
      <c r="A82" s="193" t="s">
        <v>85</v>
      </c>
      <c r="B82" s="193"/>
      <c r="C82" s="164">
        <f>C13+C14+C15+C20+C50+C52+C61</f>
        <v>862046.25</v>
      </c>
      <c r="D82" s="164">
        <f t="shared" ref="D82:E82" si="13">D13+D14+D15+D20+D50+D52+D61</f>
        <v>181029.71249999999</v>
      </c>
      <c r="E82" s="164">
        <f t="shared" si="13"/>
        <v>1043075.9625</v>
      </c>
      <c r="F82" s="135"/>
      <c r="G82" s="7"/>
      <c r="H82" s="59"/>
      <c r="I82" s="62"/>
      <c r="J82" s="2"/>
    </row>
    <row r="83" spans="1:10" s="9" customFormat="1" ht="19.2" customHeight="1" x14ac:dyDescent="0.3">
      <c r="A83" s="182" t="s">
        <v>109</v>
      </c>
      <c r="B83" s="182"/>
      <c r="C83" s="105" t="s">
        <v>129</v>
      </c>
      <c r="D83" s="151" t="s">
        <v>143</v>
      </c>
      <c r="E83" s="152">
        <v>5.2434000000000003</v>
      </c>
      <c r="G83" s="38"/>
      <c r="H83" s="8"/>
      <c r="I83" s="74"/>
    </row>
    <row r="84" spans="1:10" s="9" customFormat="1" ht="6.6" hidden="1" customHeight="1" x14ac:dyDescent="0.3">
      <c r="A84" s="32"/>
      <c r="B84" s="32"/>
      <c r="C84" s="165">
        <f>C81/E83</f>
        <v>245636.33234161037</v>
      </c>
      <c r="D84" s="166" t="s">
        <v>123</v>
      </c>
      <c r="E84" s="165">
        <f>E81/E83</f>
        <v>296700.00807682035</v>
      </c>
      <c r="F84" s="155">
        <f>E84*E83</f>
        <v>1555716.8223499998</v>
      </c>
      <c r="G84" s="156" t="s">
        <v>126</v>
      </c>
      <c r="H84" s="8"/>
      <c r="I84" s="74"/>
    </row>
    <row r="85" spans="1:10" s="9" customFormat="1" hidden="1" x14ac:dyDescent="0.3">
      <c r="B85" s="32"/>
      <c r="C85" s="167">
        <f>C82/E83</f>
        <v>164405.96750200252</v>
      </c>
      <c r="D85" s="166" t="s">
        <v>123</v>
      </c>
      <c r="E85" s="167">
        <f>E82/E83</f>
        <v>198931.22067742303</v>
      </c>
      <c r="G85" s="38"/>
      <c r="H85" s="8"/>
      <c r="I85"/>
    </row>
    <row r="86" spans="1:10" s="9" customFormat="1" hidden="1" x14ac:dyDescent="0.3">
      <c r="B86" s="32" t="s">
        <v>125</v>
      </c>
      <c r="C86" s="168">
        <v>0.05</v>
      </c>
      <c r="D86" s="166"/>
      <c r="E86" s="167"/>
      <c r="G86" s="38"/>
      <c r="H86" s="8"/>
      <c r="I86"/>
    </row>
    <row r="87" spans="1:10" s="79" customFormat="1" hidden="1" x14ac:dyDescent="0.3">
      <c r="B87" s="136" t="s">
        <v>110</v>
      </c>
      <c r="C87" s="168">
        <v>2.5000000000000001E-2</v>
      </c>
      <c r="D87" s="9"/>
      <c r="E87" s="9"/>
    </row>
    <row r="88" spans="1:10" s="79" customFormat="1" hidden="1" x14ac:dyDescent="0.3">
      <c r="B88" s="136" t="s">
        <v>49</v>
      </c>
      <c r="C88" s="168">
        <v>2.5000000000000001E-2</v>
      </c>
      <c r="D88" s="169"/>
      <c r="E88" s="170"/>
    </row>
    <row r="89" spans="1:10" s="79" customFormat="1" hidden="1" x14ac:dyDescent="0.3">
      <c r="A89" s="80"/>
      <c r="B89" s="137" t="s">
        <v>111</v>
      </c>
      <c r="C89" s="171">
        <v>414.69</v>
      </c>
      <c r="D89" s="172" t="s">
        <v>91</v>
      </c>
      <c r="E89" s="181"/>
      <c r="F89" s="180"/>
      <c r="G89" s="6"/>
      <c r="H89" s="6"/>
    </row>
    <row r="90" spans="1:10" s="9" customFormat="1" x14ac:dyDescent="0.3">
      <c r="A90" s="78" t="s">
        <v>47</v>
      </c>
      <c r="B90" s="177" t="s">
        <v>129</v>
      </c>
      <c r="E90" s="138"/>
    </row>
    <row r="91" spans="1:10" s="9" customFormat="1" x14ac:dyDescent="0.3">
      <c r="A91" s="78"/>
      <c r="E91" s="138"/>
    </row>
    <row r="92" spans="1:10" s="9" customFormat="1" x14ac:dyDescent="0.3">
      <c r="A92" s="63"/>
      <c r="B92" s="78" t="s">
        <v>86</v>
      </c>
      <c r="C92" s="9" t="s">
        <v>89</v>
      </c>
    </row>
    <row r="93" spans="1:10" s="9" customFormat="1" x14ac:dyDescent="0.3">
      <c r="A93" s="63"/>
      <c r="B93" s="78" t="s">
        <v>87</v>
      </c>
      <c r="C93" s="9" t="s">
        <v>115</v>
      </c>
    </row>
    <row r="94" spans="1:10" s="9" customFormat="1" x14ac:dyDescent="0.3">
      <c r="A94" s="63"/>
      <c r="B94" s="78" t="s">
        <v>88</v>
      </c>
      <c r="C94" s="9" t="s">
        <v>90</v>
      </c>
    </row>
    <row r="95" spans="1:10" s="9" customFormat="1" x14ac:dyDescent="0.3">
      <c r="A95" s="63"/>
      <c r="B95" s="64"/>
    </row>
    <row r="96" spans="1:10" s="9" customFormat="1" x14ac:dyDescent="0.3">
      <c r="A96" s="63"/>
      <c r="B96" s="64"/>
    </row>
    <row r="97" spans="1:5" s="66" customFormat="1" x14ac:dyDescent="0.3">
      <c r="A97" s="63"/>
      <c r="B97" s="78" t="s">
        <v>50</v>
      </c>
      <c r="C97" s="9" t="s">
        <v>114</v>
      </c>
      <c r="D97" s="9"/>
      <c r="E97" s="9"/>
    </row>
    <row r="98" spans="1:5" x14ac:dyDescent="0.3">
      <c r="B98" s="46"/>
      <c r="C98" s="39"/>
    </row>
    <row r="99" spans="1:5" x14ac:dyDescent="0.3">
      <c r="B99" s="46"/>
      <c r="C99" s="39"/>
    </row>
    <row r="100" spans="1:5" x14ac:dyDescent="0.3">
      <c r="B100" s="2"/>
    </row>
    <row r="101" spans="1:5" x14ac:dyDescent="0.3">
      <c r="B101" s="2"/>
    </row>
  </sheetData>
  <mergeCells count="31">
    <mergeCell ref="A21:E21"/>
    <mergeCell ref="A2:E2"/>
    <mergeCell ref="A3:E3"/>
    <mergeCell ref="A4:E4"/>
    <mergeCell ref="A7:A8"/>
    <mergeCell ref="B7:B8"/>
    <mergeCell ref="A10:E10"/>
    <mergeCell ref="A11:E11"/>
    <mergeCell ref="A16:B16"/>
    <mergeCell ref="A17:E17"/>
    <mergeCell ref="A18:E18"/>
    <mergeCell ref="A20:B20"/>
    <mergeCell ref="A72:E72"/>
    <mergeCell ref="A22:E22"/>
    <mergeCell ref="A24:A26"/>
    <mergeCell ref="A31:A36"/>
    <mergeCell ref="A39:A40"/>
    <mergeCell ref="A47:B47"/>
    <mergeCell ref="A48:E48"/>
    <mergeCell ref="A49:E49"/>
    <mergeCell ref="A57:B57"/>
    <mergeCell ref="A58:E58"/>
    <mergeCell ref="A59:E59"/>
    <mergeCell ref="A71:B71"/>
    <mergeCell ref="A83:B83"/>
    <mergeCell ref="A73:E73"/>
    <mergeCell ref="A76:B76"/>
    <mergeCell ref="A77:E77"/>
    <mergeCell ref="A78:E78"/>
    <mergeCell ref="A81:B81"/>
    <mergeCell ref="A82:B82"/>
  </mergeCells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95C7-0121-4F34-B341-ACF9AA08565D}">
  <sheetPr>
    <tabColor theme="5" tint="0.79998168889431442"/>
    <pageSetUpPr fitToPage="1"/>
  </sheetPr>
  <dimension ref="A1:K38"/>
  <sheetViews>
    <sheetView showGridLines="0" zoomScaleNormal="100" workbookViewId="0">
      <selection activeCell="A4" sqref="A4:E4"/>
    </sheetView>
  </sheetViews>
  <sheetFormatPr defaultColWidth="9.109375" defaultRowHeight="15.6" x14ac:dyDescent="0.3"/>
  <cols>
    <col min="1" max="1" width="5.88671875" style="3" customWidth="1"/>
    <col min="2" max="2" width="58.6640625" style="3" customWidth="1"/>
    <col min="3" max="3" width="13.5546875" style="3" customWidth="1"/>
    <col min="4" max="4" width="13" style="3" customWidth="1"/>
    <col min="5" max="5" width="13.88671875" style="3" customWidth="1"/>
    <col min="6" max="6" width="0.21875" style="3" hidden="1" customWidth="1"/>
    <col min="7" max="7" width="12.6640625" style="3" hidden="1" customWidth="1"/>
    <col min="8" max="8" width="11.6640625" style="3" hidden="1" customWidth="1"/>
    <col min="9" max="9" width="5.21875" style="3" hidden="1" customWidth="1"/>
    <col min="10" max="10" width="8.5546875" style="3" customWidth="1"/>
    <col min="11" max="11" width="13.5546875" style="3" customWidth="1"/>
    <col min="12" max="16384" width="9.109375" style="3"/>
  </cols>
  <sheetData>
    <row r="1" spans="1:7" x14ac:dyDescent="0.3">
      <c r="E1" s="76" t="s">
        <v>112</v>
      </c>
    </row>
    <row r="2" spans="1:7" s="9" customFormat="1" ht="20.399999999999999" x14ac:dyDescent="0.3">
      <c r="A2" s="197" t="s">
        <v>113</v>
      </c>
      <c r="B2" s="198"/>
      <c r="C2" s="198"/>
      <c r="D2" s="198"/>
      <c r="E2" s="198"/>
    </row>
    <row r="3" spans="1:7" s="9" customFormat="1" x14ac:dyDescent="0.3">
      <c r="A3" s="199" t="s">
        <v>4</v>
      </c>
      <c r="B3" s="199"/>
      <c r="C3" s="199"/>
      <c r="D3" s="199"/>
      <c r="E3" s="199"/>
    </row>
    <row r="4" spans="1:7" s="77" customFormat="1" ht="37.200000000000003" customHeight="1" x14ac:dyDescent="0.25">
      <c r="A4" s="200" t="s">
        <v>145</v>
      </c>
      <c r="B4" s="200"/>
      <c r="C4" s="200"/>
      <c r="D4" s="200"/>
      <c r="E4" s="200"/>
      <c r="F4" s="61"/>
      <c r="G4" s="61"/>
    </row>
    <row r="5" spans="1:7" customFormat="1" x14ac:dyDescent="0.3">
      <c r="A5" s="17"/>
      <c r="B5" s="14"/>
      <c r="C5" s="18"/>
      <c r="D5" s="19"/>
      <c r="E5" s="19"/>
    </row>
    <row r="6" spans="1:7" x14ac:dyDescent="0.3">
      <c r="A6" s="42"/>
      <c r="B6" s="55"/>
      <c r="C6" s="53"/>
      <c r="D6" s="51" t="s">
        <v>97</v>
      </c>
      <c r="E6" s="52"/>
    </row>
    <row r="7" spans="1:7" s="2" customFormat="1" ht="31.2" x14ac:dyDescent="0.3">
      <c r="A7" s="201" t="s">
        <v>5</v>
      </c>
      <c r="B7" s="206" t="s">
        <v>6</v>
      </c>
      <c r="C7" s="54" t="s">
        <v>94</v>
      </c>
      <c r="D7" s="43" t="s">
        <v>92</v>
      </c>
      <c r="E7" s="43" t="s">
        <v>95</v>
      </c>
    </row>
    <row r="8" spans="1:7" s="2" customFormat="1" x14ac:dyDescent="0.3">
      <c r="A8" s="202"/>
      <c r="B8" s="207"/>
      <c r="C8" s="54" t="s">
        <v>7</v>
      </c>
      <c r="D8" s="104">
        <v>0.21</v>
      </c>
      <c r="E8" s="43" t="s">
        <v>7</v>
      </c>
    </row>
    <row r="9" spans="1:7" x14ac:dyDescent="0.3">
      <c r="A9" s="133">
        <v>1</v>
      </c>
      <c r="B9" s="133">
        <v>2</v>
      </c>
      <c r="C9" s="134">
        <v>3</v>
      </c>
      <c r="D9" s="134">
        <v>4</v>
      </c>
      <c r="E9" s="134">
        <v>5</v>
      </c>
    </row>
    <row r="10" spans="1:7" s="59" customFormat="1" x14ac:dyDescent="0.3">
      <c r="A10" s="203" t="s">
        <v>67</v>
      </c>
      <c r="B10" s="204"/>
      <c r="C10" s="204"/>
      <c r="D10" s="204"/>
      <c r="E10" s="205"/>
    </row>
    <row r="11" spans="1:7" s="59" customFormat="1" x14ac:dyDescent="0.3">
      <c r="A11" s="210" t="s">
        <v>68</v>
      </c>
      <c r="B11" s="211"/>
      <c r="C11" s="211"/>
      <c r="D11" s="211"/>
      <c r="E11" s="212"/>
    </row>
    <row r="12" spans="1:7" s="6" customFormat="1" x14ac:dyDescent="0.3">
      <c r="A12" s="68">
        <v>1.1000000000000001</v>
      </c>
      <c r="B12" s="69" t="s">
        <v>8</v>
      </c>
      <c r="C12" s="41">
        <v>0</v>
      </c>
      <c r="D12" s="70">
        <f>ROUND(C12*$D$8,2)</f>
        <v>0</v>
      </c>
      <c r="E12" s="70">
        <f t="shared" ref="E12:E15" si="0">C12+D12</f>
        <v>0</v>
      </c>
    </row>
    <row r="13" spans="1:7" s="6" customFormat="1" x14ac:dyDescent="0.3">
      <c r="A13" s="71">
        <v>1.2</v>
      </c>
      <c r="B13" s="67" t="s">
        <v>9</v>
      </c>
      <c r="C13" s="41">
        <v>0</v>
      </c>
      <c r="D13" s="70">
        <f t="shared" ref="D13:D14" si="1">ROUND(C13*$D$8,2)</f>
        <v>0</v>
      </c>
      <c r="E13" s="70">
        <f t="shared" si="0"/>
        <v>0</v>
      </c>
    </row>
    <row r="14" spans="1:7" s="6" customFormat="1" ht="31.95" customHeight="1" x14ac:dyDescent="0.3">
      <c r="A14" s="71">
        <v>1.3</v>
      </c>
      <c r="B14" s="67" t="s">
        <v>10</v>
      </c>
      <c r="C14" s="41">
        <v>0</v>
      </c>
      <c r="D14" s="70">
        <f t="shared" si="1"/>
        <v>0</v>
      </c>
      <c r="E14" s="70">
        <f t="shared" si="0"/>
        <v>0</v>
      </c>
    </row>
    <row r="15" spans="1:7" s="6" customFormat="1" x14ac:dyDescent="0.3">
      <c r="A15" s="71">
        <v>1.4</v>
      </c>
      <c r="B15" s="67" t="s">
        <v>11</v>
      </c>
      <c r="C15" s="41">
        <v>0</v>
      </c>
      <c r="D15" s="72">
        <f>ROUND(C15*$D$8,2)</f>
        <v>0</v>
      </c>
      <c r="E15" s="72">
        <f t="shared" si="0"/>
        <v>0</v>
      </c>
    </row>
    <row r="16" spans="1:7" s="59" customFormat="1" x14ac:dyDescent="0.3">
      <c r="A16" s="213" t="s">
        <v>84</v>
      </c>
      <c r="B16" s="214"/>
      <c r="C16" s="73">
        <f>C12+C13+C14+C15</f>
        <v>0</v>
      </c>
      <c r="D16" s="73">
        <f>D12+D13+D14+D15</f>
        <v>0</v>
      </c>
      <c r="E16" s="73">
        <f>E12+E13+E14+E15</f>
        <v>0</v>
      </c>
    </row>
    <row r="17" spans="1:11" s="2" customFormat="1" x14ac:dyDescent="0.3">
      <c r="A17" s="188" t="s">
        <v>96</v>
      </c>
      <c r="B17" s="189"/>
      <c r="C17" s="189"/>
      <c r="D17" s="189"/>
      <c r="E17" s="190"/>
    </row>
    <row r="18" spans="1:11" s="2" customFormat="1" x14ac:dyDescent="0.3">
      <c r="A18" s="183" t="s">
        <v>74</v>
      </c>
      <c r="B18" s="184"/>
      <c r="C18" s="184"/>
      <c r="D18" s="184"/>
      <c r="E18" s="185"/>
    </row>
    <row r="19" spans="1:11" x14ac:dyDescent="0.3">
      <c r="A19" s="33" t="s">
        <v>64</v>
      </c>
      <c r="B19" s="34" t="s">
        <v>34</v>
      </c>
      <c r="C19" s="35">
        <f>C20</f>
        <v>840000</v>
      </c>
      <c r="D19" s="35">
        <f>D20</f>
        <v>176400</v>
      </c>
      <c r="E19" s="35">
        <f>E20</f>
        <v>1016400</v>
      </c>
      <c r="G19" s="131" t="s">
        <v>122</v>
      </c>
      <c r="H19" s="131" t="s">
        <v>91</v>
      </c>
    </row>
    <row r="20" spans="1:11" s="9" customFormat="1" x14ac:dyDescent="0.3">
      <c r="A20" s="26"/>
      <c r="B20" s="26" t="s">
        <v>130</v>
      </c>
      <c r="C20" s="27">
        <v>840000</v>
      </c>
      <c r="D20" s="70">
        <f>ROUND(C20*$D$8,2)</f>
        <v>176400</v>
      </c>
      <c r="E20" s="72">
        <f>C20+D20</f>
        <v>1016400</v>
      </c>
      <c r="G20" s="132">
        <v>1650</v>
      </c>
      <c r="H20" s="132">
        <v>160</v>
      </c>
      <c r="J20" s="157"/>
      <c r="K20" s="6"/>
    </row>
    <row r="21" spans="1:11" s="2" customFormat="1" x14ac:dyDescent="0.3">
      <c r="A21" s="186" t="s">
        <v>51</v>
      </c>
      <c r="B21" s="187"/>
      <c r="C21" s="173">
        <f>C19</f>
        <v>840000</v>
      </c>
      <c r="D21" s="75">
        <f>D19</f>
        <v>176400</v>
      </c>
      <c r="E21" s="173">
        <f>E19</f>
        <v>1016400</v>
      </c>
    </row>
    <row r="22" spans="1:11" s="9" customFormat="1" x14ac:dyDescent="0.3">
      <c r="A22" s="71">
        <v>4.2</v>
      </c>
      <c r="B22" s="67" t="s">
        <v>35</v>
      </c>
      <c r="C22" s="27">
        <f>'LISTA DE UTILAJE'!G12</f>
        <v>0</v>
      </c>
      <c r="D22" s="70">
        <f>ROUND(C22*$D$8,2)</f>
        <v>0</v>
      </c>
      <c r="E22" s="72">
        <f>C22+D22</f>
        <v>0</v>
      </c>
    </row>
    <row r="23" spans="1:11" s="2" customFormat="1" x14ac:dyDescent="0.3">
      <c r="A23" s="186" t="s">
        <v>52</v>
      </c>
      <c r="B23" s="187"/>
      <c r="C23" s="28">
        <f>C22</f>
        <v>0</v>
      </c>
      <c r="D23" s="28">
        <f>D22</f>
        <v>0</v>
      </c>
      <c r="E23" s="28">
        <f>E22</f>
        <v>0</v>
      </c>
    </row>
    <row r="24" spans="1:11" s="9" customFormat="1" x14ac:dyDescent="0.3">
      <c r="A24" s="71">
        <v>4.3</v>
      </c>
      <c r="B24" s="67" t="s">
        <v>36</v>
      </c>
      <c r="C24" s="27">
        <f>'LISTA DE UTILAJE'!E12</f>
        <v>0</v>
      </c>
      <c r="D24" s="70">
        <f>ROUND(C24*$D$8,2)</f>
        <v>0</v>
      </c>
      <c r="E24" s="72">
        <f>C24+D24</f>
        <v>0</v>
      </c>
    </row>
    <row r="25" spans="1:11" s="9" customFormat="1" ht="31.2" x14ac:dyDescent="0.3">
      <c r="A25" s="71">
        <v>4.4000000000000004</v>
      </c>
      <c r="B25" s="67" t="s">
        <v>37</v>
      </c>
      <c r="C25" s="27">
        <v>0</v>
      </c>
      <c r="D25" s="70">
        <f t="shared" ref="D25:D27" si="2">ROUND(C25*$D$8,2)</f>
        <v>0</v>
      </c>
      <c r="E25" s="72">
        <f>C25+D25</f>
        <v>0</v>
      </c>
    </row>
    <row r="26" spans="1:11" s="9" customFormat="1" x14ac:dyDescent="0.3">
      <c r="A26" s="71">
        <v>4.5</v>
      </c>
      <c r="B26" s="67" t="s">
        <v>108</v>
      </c>
      <c r="C26" s="27">
        <f>'LISTA DOTARI MOBILARE'!E12</f>
        <v>41850</v>
      </c>
      <c r="D26" s="70">
        <f t="shared" si="2"/>
        <v>8788.5</v>
      </c>
      <c r="E26" s="72">
        <f>C26+D26</f>
        <v>50638.5</v>
      </c>
    </row>
    <row r="27" spans="1:11" x14ac:dyDescent="0.3">
      <c r="A27" s="29">
        <v>4.5999999999999996</v>
      </c>
      <c r="B27" s="1" t="s">
        <v>55</v>
      </c>
      <c r="C27" s="27">
        <v>0</v>
      </c>
      <c r="D27" s="70">
        <f t="shared" si="2"/>
        <v>0</v>
      </c>
      <c r="E27" s="5">
        <f>C27+D27</f>
        <v>0</v>
      </c>
    </row>
    <row r="28" spans="1:11" s="2" customFormat="1" x14ac:dyDescent="0.3">
      <c r="A28" s="208" t="s">
        <v>53</v>
      </c>
      <c r="B28" s="209"/>
      <c r="C28" s="173">
        <f>SUM(C24:C27)</f>
        <v>41850</v>
      </c>
      <c r="D28" s="173">
        <f>SUM(D24:D27)</f>
        <v>8788.5</v>
      </c>
      <c r="E28" s="173">
        <f>SUM(E24:E27)</f>
        <v>50638.5</v>
      </c>
    </row>
    <row r="29" spans="1:11" s="2" customFormat="1" x14ac:dyDescent="0.3">
      <c r="A29" s="208" t="s">
        <v>54</v>
      </c>
      <c r="B29" s="209"/>
      <c r="C29" s="174">
        <f>C16+C21+C23+C28</f>
        <v>881850</v>
      </c>
      <c r="D29" s="174">
        <f>D16+D21+D23+D28</f>
        <v>185188.5</v>
      </c>
      <c r="E29" s="174">
        <f>E16+E21+E23+E28</f>
        <v>1067038.5</v>
      </c>
    </row>
    <row r="30" spans="1:11" s="6" customFormat="1" x14ac:dyDescent="0.3">
      <c r="A30" s="182" t="s">
        <v>109</v>
      </c>
      <c r="B30" s="182"/>
      <c r="C30" s="105" t="s">
        <v>129</v>
      </c>
      <c r="D30" s="151" t="s">
        <v>48</v>
      </c>
      <c r="E30" s="150">
        <v>5.2434000000000003</v>
      </c>
    </row>
    <row r="32" spans="1:11" s="9" customFormat="1" x14ac:dyDescent="0.3">
      <c r="A32" s="78" t="s">
        <v>47</v>
      </c>
      <c r="B32" s="177" t="s">
        <v>129</v>
      </c>
    </row>
    <row r="33" spans="1:5" s="9" customFormat="1" x14ac:dyDescent="0.3">
      <c r="A33" s="63"/>
      <c r="B33" s="78" t="s">
        <v>86</v>
      </c>
      <c r="C33" s="9" t="s">
        <v>89</v>
      </c>
    </row>
    <row r="34" spans="1:5" s="9" customFormat="1" x14ac:dyDescent="0.3">
      <c r="A34" s="63"/>
      <c r="B34" s="78" t="s">
        <v>87</v>
      </c>
      <c r="C34" s="9" t="s">
        <v>115</v>
      </c>
    </row>
    <row r="35" spans="1:5" s="9" customFormat="1" x14ac:dyDescent="0.3">
      <c r="A35" s="63"/>
      <c r="B35" s="78" t="s">
        <v>88</v>
      </c>
      <c r="C35" s="9" t="s">
        <v>90</v>
      </c>
    </row>
    <row r="36" spans="1:5" s="9" customFormat="1" x14ac:dyDescent="0.3">
      <c r="A36" s="63"/>
      <c r="B36" s="64"/>
    </row>
    <row r="37" spans="1:5" s="9" customFormat="1" x14ac:dyDescent="0.3">
      <c r="A37" s="63"/>
      <c r="B37" s="64"/>
    </row>
    <row r="38" spans="1:5" s="66" customFormat="1" x14ac:dyDescent="0.3">
      <c r="A38" s="63"/>
      <c r="B38" s="78" t="s">
        <v>50</v>
      </c>
      <c r="C38" s="9" t="s">
        <v>114</v>
      </c>
      <c r="D38" s="9"/>
      <c r="E38" s="9"/>
    </row>
  </sheetData>
  <mergeCells count="15">
    <mergeCell ref="A28:B28"/>
    <mergeCell ref="A29:B29"/>
    <mergeCell ref="A30:B30"/>
    <mergeCell ref="A11:E11"/>
    <mergeCell ref="A16:B16"/>
    <mergeCell ref="A17:E17"/>
    <mergeCell ref="A18:E18"/>
    <mergeCell ref="A21:B21"/>
    <mergeCell ref="A23:B23"/>
    <mergeCell ref="A10:E10"/>
    <mergeCell ref="A2:E2"/>
    <mergeCell ref="A3:E3"/>
    <mergeCell ref="A4:E4"/>
    <mergeCell ref="A7:A8"/>
    <mergeCell ref="B7:B8"/>
  </mergeCells>
  <pageMargins left="0.7" right="0.7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5"/>
  <sheetViews>
    <sheetView showGridLines="0" zoomScaleNormal="100" workbookViewId="0">
      <selection activeCell="C12" sqref="C12"/>
    </sheetView>
  </sheetViews>
  <sheetFormatPr defaultColWidth="9.109375" defaultRowHeight="15.6" x14ac:dyDescent="0.3"/>
  <cols>
    <col min="1" max="1" width="4.6640625" style="3" customWidth="1"/>
    <col min="2" max="2" width="62.33203125" style="3" customWidth="1"/>
    <col min="3" max="3" width="6.6640625" style="3" customWidth="1"/>
    <col min="4" max="4" width="13.21875" style="3" customWidth="1"/>
    <col min="5" max="5" width="13.77734375" style="3" customWidth="1"/>
    <col min="6" max="6" width="13.44140625" style="3" customWidth="1"/>
    <col min="7" max="7" width="14.33203125" style="3" customWidth="1"/>
    <col min="8" max="8" width="5.6640625" style="3" customWidth="1"/>
    <col min="9" max="9" width="5.77734375" style="144" hidden="1" customWidth="1"/>
    <col min="10" max="10" width="5.6640625" style="63" customWidth="1"/>
    <col min="11" max="14" width="9.109375" style="3"/>
    <col min="15" max="15" width="35" style="3" customWidth="1"/>
    <col min="16" max="16384" width="9.109375" style="3"/>
  </cols>
  <sheetData>
    <row r="1" spans="1:15" s="9" customFormat="1" x14ac:dyDescent="0.3">
      <c r="A1" s="215" t="s">
        <v>98</v>
      </c>
      <c r="B1" s="215"/>
      <c r="C1" s="215"/>
      <c r="D1" s="215"/>
      <c r="E1" s="215"/>
      <c r="F1" s="215"/>
      <c r="G1" s="215"/>
      <c r="H1" s="215"/>
      <c r="I1" s="145"/>
      <c r="J1" s="63"/>
    </row>
    <row r="2" spans="1:15" s="9" customFormat="1" x14ac:dyDescent="0.3">
      <c r="A2" s="199" t="s">
        <v>4</v>
      </c>
      <c r="B2" s="199"/>
      <c r="C2" s="199"/>
      <c r="D2" s="199"/>
      <c r="E2" s="199"/>
      <c r="F2" s="199"/>
      <c r="G2" s="199"/>
      <c r="H2" s="199"/>
      <c r="I2" s="145"/>
      <c r="J2" s="63"/>
    </row>
    <row r="3" spans="1:15" s="77" customFormat="1" ht="37.200000000000003" customHeight="1" x14ac:dyDescent="0.25">
      <c r="A3" s="200" t="s">
        <v>145</v>
      </c>
      <c r="B3" s="200"/>
      <c r="C3" s="200"/>
      <c r="D3" s="200"/>
      <c r="E3" s="200"/>
      <c r="F3" s="200"/>
      <c r="G3" s="200"/>
      <c r="H3" s="200"/>
    </row>
    <row r="4" spans="1:15" ht="4.2" customHeight="1" x14ac:dyDescent="0.3"/>
    <row r="5" spans="1:15" s="4" customFormat="1" ht="31.2" x14ac:dyDescent="0.3">
      <c r="A5" s="153" t="s">
        <v>5</v>
      </c>
      <c r="B5" s="57" t="s">
        <v>56</v>
      </c>
      <c r="C5" s="56" t="s">
        <v>57</v>
      </c>
      <c r="D5" s="57" t="s">
        <v>59</v>
      </c>
      <c r="E5" s="57" t="s">
        <v>58</v>
      </c>
      <c r="F5" s="57" t="s">
        <v>119</v>
      </c>
      <c r="G5" s="57" t="s">
        <v>62</v>
      </c>
      <c r="H5" s="58" t="s">
        <v>63</v>
      </c>
      <c r="I5" s="146" t="s">
        <v>121</v>
      </c>
      <c r="J5" s="8"/>
    </row>
    <row r="6" spans="1:15" x14ac:dyDescent="0.3">
      <c r="A6" s="154">
        <v>1</v>
      </c>
      <c r="B6" s="113">
        <v>2</v>
      </c>
      <c r="C6" s="113">
        <v>3</v>
      </c>
      <c r="D6" s="113">
        <v>4</v>
      </c>
      <c r="E6" s="114">
        <v>5</v>
      </c>
      <c r="F6" s="114">
        <v>6</v>
      </c>
      <c r="G6" s="114">
        <v>6</v>
      </c>
      <c r="H6" s="114">
        <v>7</v>
      </c>
      <c r="I6" s="147"/>
    </row>
    <row r="7" spans="1:15" s="6" customFormat="1" x14ac:dyDescent="0.3">
      <c r="A7" s="99">
        <v>1</v>
      </c>
      <c r="B7" s="100" t="s">
        <v>136</v>
      </c>
      <c r="C7" s="115">
        <v>0</v>
      </c>
      <c r="D7" s="101">
        <v>33250</v>
      </c>
      <c r="E7" s="86">
        <f>C7*D7</f>
        <v>0</v>
      </c>
      <c r="F7" s="101">
        <v>19000</v>
      </c>
      <c r="G7" s="101">
        <f>C7*F7</f>
        <v>0</v>
      </c>
      <c r="H7" s="65">
        <v>1</v>
      </c>
      <c r="I7" s="149"/>
      <c r="J7" s="176"/>
    </row>
    <row r="8" spans="1:15" s="6" customFormat="1" x14ac:dyDescent="0.3">
      <c r="A8" s="84">
        <v>2</v>
      </c>
      <c r="B8" s="100" t="s">
        <v>135</v>
      </c>
      <c r="C8" s="115">
        <v>0</v>
      </c>
      <c r="D8" s="101">
        <v>15000</v>
      </c>
      <c r="E8" s="86">
        <f t="shared" ref="E8:E11" si="0">C8*D8</f>
        <v>0</v>
      </c>
      <c r="F8" s="101">
        <v>7000</v>
      </c>
      <c r="G8" s="101">
        <f>C8*F8</f>
        <v>0</v>
      </c>
      <c r="H8" s="142" t="s">
        <v>137</v>
      </c>
      <c r="I8" s="149"/>
      <c r="J8" s="176"/>
    </row>
    <row r="9" spans="1:15" x14ac:dyDescent="0.3">
      <c r="A9" s="84">
        <v>3</v>
      </c>
      <c r="B9" s="67" t="s">
        <v>134</v>
      </c>
      <c r="C9" s="116">
        <v>0</v>
      </c>
      <c r="D9" s="101">
        <v>24500</v>
      </c>
      <c r="E9" s="86">
        <f t="shared" si="0"/>
        <v>0</v>
      </c>
      <c r="F9" s="101">
        <v>16200</v>
      </c>
      <c r="G9" s="101">
        <f>C9*F9</f>
        <v>0</v>
      </c>
      <c r="H9" s="65">
        <v>3</v>
      </c>
      <c r="I9" s="147"/>
      <c r="K9" s="141"/>
    </row>
    <row r="10" spans="1:15" x14ac:dyDescent="0.3">
      <c r="A10" s="84">
        <v>4</v>
      </c>
      <c r="B10" s="67" t="s">
        <v>133</v>
      </c>
      <c r="C10" s="116">
        <v>0</v>
      </c>
      <c r="D10" s="101">
        <v>4800</v>
      </c>
      <c r="E10" s="86">
        <f t="shared" si="0"/>
        <v>0</v>
      </c>
      <c r="F10" s="101">
        <v>4400</v>
      </c>
      <c r="G10" s="101">
        <f t="shared" ref="G10:G11" si="1">C10*F10</f>
        <v>0</v>
      </c>
      <c r="H10" s="98" t="s">
        <v>138</v>
      </c>
      <c r="I10" s="147"/>
    </row>
    <row r="11" spans="1:15" x14ac:dyDescent="0.3">
      <c r="A11" s="84">
        <v>5</v>
      </c>
      <c r="B11" s="117" t="s">
        <v>132</v>
      </c>
      <c r="C11" s="116">
        <v>0</v>
      </c>
      <c r="D11" s="101">
        <v>1500</v>
      </c>
      <c r="E11" s="86">
        <f t="shared" si="0"/>
        <v>0</v>
      </c>
      <c r="F11" s="101">
        <v>1000</v>
      </c>
      <c r="G11" s="101">
        <f t="shared" si="1"/>
        <v>0</v>
      </c>
      <c r="H11" s="98" t="s">
        <v>116</v>
      </c>
      <c r="I11" s="149"/>
    </row>
    <row r="12" spans="1:15" x14ac:dyDescent="0.3">
      <c r="A12" s="97"/>
      <c r="B12" s="13" t="s">
        <v>60</v>
      </c>
      <c r="C12" s="47">
        <f>SUM(C7:C11)</f>
        <v>0</v>
      </c>
      <c r="D12" s="47"/>
      <c r="E12" s="88">
        <f>SUM(E7:E11)</f>
        <v>0</v>
      </c>
      <c r="F12" s="88"/>
      <c r="G12" s="88">
        <f>SUM(G7:G11)</f>
        <v>0</v>
      </c>
      <c r="H12" s="48"/>
      <c r="I12" s="148"/>
      <c r="J12" s="143"/>
      <c r="O12" s="141"/>
    </row>
    <row r="13" spans="1:15" ht="7.2" customHeight="1" x14ac:dyDescent="0.3">
      <c r="A13" s="17"/>
      <c r="B13" s="14"/>
      <c r="C13" s="16"/>
      <c r="D13" s="15"/>
      <c r="E13" s="15"/>
      <c r="F13" s="15"/>
      <c r="G13" s="15"/>
    </row>
    <row r="14" spans="1:15" s="9" customFormat="1" x14ac:dyDescent="0.3">
      <c r="A14" s="78" t="s">
        <v>47</v>
      </c>
      <c r="B14" s="9" t="s">
        <v>129</v>
      </c>
      <c r="I14" s="145"/>
      <c r="J14" s="63"/>
    </row>
    <row r="15" spans="1:15" s="9" customFormat="1" x14ac:dyDescent="0.3">
      <c r="A15" s="63"/>
      <c r="B15" s="143" t="s">
        <v>128</v>
      </c>
      <c r="E15" s="9" t="s">
        <v>127</v>
      </c>
      <c r="I15" s="145"/>
      <c r="J15" s="63"/>
      <c r="O15" s="175"/>
    </row>
  </sheetData>
  <mergeCells count="3">
    <mergeCell ref="A1:H1"/>
    <mergeCell ref="A2:H2"/>
    <mergeCell ref="A3:H3"/>
  </mergeCells>
  <phoneticPr fontId="27" type="noConversion"/>
  <pageMargins left="0.7" right="0.7" top="0.75" bottom="0.75" header="0.3" footer="0.3"/>
  <pageSetup paperSize="9" scale="86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1"/>
  <sheetViews>
    <sheetView showGridLines="0" zoomScale="130" zoomScaleNormal="130" workbookViewId="0">
      <selection activeCell="D10" sqref="D10"/>
    </sheetView>
  </sheetViews>
  <sheetFormatPr defaultColWidth="8.88671875" defaultRowHeight="15.6" x14ac:dyDescent="0.3"/>
  <cols>
    <col min="1" max="1" width="7.5546875" style="9" customWidth="1"/>
    <col min="2" max="2" width="59.109375" style="3" customWidth="1"/>
    <col min="3" max="3" width="8.88671875" style="3"/>
    <col min="4" max="4" width="9.88671875" style="3" customWidth="1"/>
    <col min="5" max="5" width="13.33203125" style="3" customWidth="1"/>
    <col min="6" max="6" width="7.33203125" style="3" customWidth="1"/>
    <col min="7" max="7" width="11.109375" style="3" hidden="1" customWidth="1"/>
    <col min="8" max="8" width="11.5546875" style="3" hidden="1" customWidth="1"/>
    <col min="9" max="9" width="9.109375" style="3" hidden="1" customWidth="1"/>
    <col min="10" max="10" width="8.33203125" style="3" customWidth="1"/>
    <col min="11" max="11" width="8.6640625" style="3" customWidth="1"/>
    <col min="12" max="16384" width="8.88671875" style="3"/>
  </cols>
  <sheetData>
    <row r="1" spans="1:10" x14ac:dyDescent="0.3">
      <c r="A1" s="111"/>
    </row>
    <row r="2" spans="1:10" x14ac:dyDescent="0.3">
      <c r="A2" s="215" t="s">
        <v>61</v>
      </c>
      <c r="B2" s="215"/>
      <c r="C2" s="215"/>
      <c r="D2" s="215"/>
      <c r="E2" s="215"/>
      <c r="F2" s="215"/>
    </row>
    <row r="3" spans="1:10" x14ac:dyDescent="0.3">
      <c r="A3" s="219" t="s">
        <v>4</v>
      </c>
      <c r="B3" s="219"/>
      <c r="C3" s="219"/>
      <c r="D3" s="219"/>
      <c r="E3" s="219"/>
      <c r="F3" s="219"/>
    </row>
    <row r="4" spans="1:10" s="77" customFormat="1" ht="37.200000000000003" customHeight="1" x14ac:dyDescent="0.25">
      <c r="A4" s="200" t="s">
        <v>145</v>
      </c>
      <c r="B4" s="200"/>
      <c r="C4" s="200"/>
      <c r="D4" s="200"/>
      <c r="E4" s="200"/>
      <c r="F4" s="61"/>
      <c r="G4" s="61"/>
    </row>
    <row r="5" spans="1:10" x14ac:dyDescent="0.3">
      <c r="A5" s="17"/>
      <c r="B5" s="14"/>
      <c r="C5" s="18"/>
      <c r="D5" s="19"/>
      <c r="E5" s="19"/>
    </row>
    <row r="6" spans="1:10" x14ac:dyDescent="0.3">
      <c r="A6" s="56" t="s">
        <v>5</v>
      </c>
      <c r="B6" s="57" t="s">
        <v>56</v>
      </c>
      <c r="C6" s="56" t="s">
        <v>57</v>
      </c>
      <c r="D6" s="57" t="s">
        <v>59</v>
      </c>
      <c r="E6" s="57" t="s">
        <v>58</v>
      </c>
      <c r="F6" s="58" t="s">
        <v>63</v>
      </c>
    </row>
    <row r="7" spans="1:10" x14ac:dyDescent="0.3">
      <c r="A7" s="89">
        <v>1</v>
      </c>
      <c r="B7" s="106">
        <v>2</v>
      </c>
      <c r="C7" s="106">
        <v>3</v>
      </c>
      <c r="D7" s="106">
        <v>4</v>
      </c>
      <c r="E7" s="107">
        <v>5</v>
      </c>
      <c r="F7" s="108">
        <v>8</v>
      </c>
    </row>
    <row r="8" spans="1:10" s="9" customFormat="1" x14ac:dyDescent="0.3">
      <c r="A8" s="92"/>
      <c r="B8" s="216" t="s">
        <v>144</v>
      </c>
      <c r="C8" s="217"/>
      <c r="D8" s="217"/>
      <c r="E8" s="217"/>
      <c r="F8" s="218"/>
      <c r="G8" s="109"/>
    </row>
    <row r="9" spans="1:10" s="9" customFormat="1" x14ac:dyDescent="0.3">
      <c r="A9" s="83">
        <v>1</v>
      </c>
      <c r="B9" s="82" t="s">
        <v>139</v>
      </c>
      <c r="C9" s="93">
        <v>1</v>
      </c>
      <c r="D9" s="87">
        <v>22000</v>
      </c>
      <c r="E9" s="85">
        <f>C9*D9</f>
        <v>22000</v>
      </c>
      <c r="F9" s="90" t="s">
        <v>141</v>
      </c>
    </row>
    <row r="10" spans="1:10" s="9" customFormat="1" x14ac:dyDescent="0.3">
      <c r="A10" s="83">
        <v>2</v>
      </c>
      <c r="B10" s="82" t="s">
        <v>140</v>
      </c>
      <c r="C10" s="93">
        <v>1</v>
      </c>
      <c r="D10" s="87">
        <v>15500</v>
      </c>
      <c r="E10" s="85">
        <f t="shared" ref="E10:E11" si="0">C10*D10</f>
        <v>15500</v>
      </c>
      <c r="F10" s="91">
        <v>7</v>
      </c>
    </row>
    <row r="11" spans="1:10" s="9" customFormat="1" x14ac:dyDescent="0.3">
      <c r="A11" s="83">
        <v>9</v>
      </c>
      <c r="B11" s="82" t="s">
        <v>120</v>
      </c>
      <c r="C11" s="94">
        <v>3</v>
      </c>
      <c r="D11" s="87">
        <v>1450</v>
      </c>
      <c r="E11" s="85">
        <f t="shared" si="0"/>
        <v>4350</v>
      </c>
      <c r="F11" s="90" t="s">
        <v>142</v>
      </c>
    </row>
    <row r="12" spans="1:10" s="9" customFormat="1" x14ac:dyDescent="0.3">
      <c r="A12" s="12"/>
      <c r="B12" s="13" t="s">
        <v>117</v>
      </c>
      <c r="C12" s="96">
        <f>SUM(C9:C11)</f>
        <v>5</v>
      </c>
      <c r="D12" s="96"/>
      <c r="E12" s="88">
        <f>SUM(E9:E11)</f>
        <v>41850</v>
      </c>
      <c r="F12" s="110"/>
      <c r="G12" s="103" t="s">
        <v>118</v>
      </c>
      <c r="H12" s="109"/>
      <c r="J12" s="103"/>
    </row>
    <row r="13" spans="1:10" s="6" customFormat="1" ht="16.5" customHeight="1" x14ac:dyDescent="0.3">
      <c r="A13" s="112"/>
      <c r="B13" s="95"/>
      <c r="C13" s="95"/>
      <c r="D13" s="95"/>
      <c r="E13" s="95"/>
      <c r="F13" s="95"/>
    </row>
    <row r="14" spans="1:10" x14ac:dyDescent="0.3">
      <c r="A14" s="17"/>
      <c r="B14" s="14"/>
      <c r="C14" s="19"/>
      <c r="D14" s="19"/>
      <c r="E14" s="19"/>
    </row>
    <row r="15" spans="1:10" s="9" customFormat="1" x14ac:dyDescent="0.3">
      <c r="A15" s="78" t="s">
        <v>47</v>
      </c>
      <c r="B15" s="9" t="s">
        <v>129</v>
      </c>
    </row>
    <row r="16" spans="1:10" s="9" customFormat="1" x14ac:dyDescent="0.3">
      <c r="A16" s="63"/>
      <c r="B16" s="78" t="s">
        <v>86</v>
      </c>
      <c r="C16" s="9" t="s">
        <v>89</v>
      </c>
    </row>
    <row r="17" spans="1:5" s="9" customFormat="1" x14ac:dyDescent="0.3">
      <c r="A17" s="63"/>
      <c r="B17" s="78" t="s">
        <v>87</v>
      </c>
      <c r="C17" s="9" t="s">
        <v>115</v>
      </c>
    </row>
    <row r="18" spans="1:5" s="9" customFormat="1" x14ac:dyDescent="0.3">
      <c r="A18" s="63"/>
      <c r="B18" s="78" t="s">
        <v>88</v>
      </c>
      <c r="C18" s="9" t="s">
        <v>90</v>
      </c>
    </row>
    <row r="19" spans="1:5" s="9" customFormat="1" x14ac:dyDescent="0.3">
      <c r="A19" s="63"/>
      <c r="B19" s="64"/>
    </row>
    <row r="20" spans="1:5" s="9" customFormat="1" x14ac:dyDescent="0.3">
      <c r="A20" s="63"/>
      <c r="B20" s="64"/>
    </row>
    <row r="21" spans="1:5" s="102" customFormat="1" x14ac:dyDescent="0.3">
      <c r="A21" s="63"/>
      <c r="B21" s="78" t="s">
        <v>50</v>
      </c>
      <c r="C21" s="9" t="s">
        <v>114</v>
      </c>
      <c r="D21" s="9"/>
      <c r="E21" s="9"/>
    </row>
  </sheetData>
  <mergeCells count="4">
    <mergeCell ref="B8:F8"/>
    <mergeCell ref="A2:F2"/>
    <mergeCell ref="A3:F3"/>
    <mergeCell ref="A4:E4"/>
  </mergeCells>
  <pageMargins left="0.7" right="0.7" top="0.75" bottom="0.75" header="0.3" footer="0.3"/>
  <pageSetup paperSize="9" scale="82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DEVIZ GENERAL MINIMAL</vt:lpstr>
      <vt:lpstr>OBIECTUL TEREN SPORT</vt:lpstr>
      <vt:lpstr>LISTA DE UTILAJE</vt:lpstr>
      <vt:lpstr>LISTA DOTARI MOBILARE</vt:lpstr>
    </vt:vector>
  </TitlesOfParts>
  <Company>szamgep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Tibi</dc:creator>
  <cp:lastModifiedBy>TIBOR ALBERT ASZALOS</cp:lastModifiedBy>
  <cp:lastPrinted>2026-08-12T09:29:06Z</cp:lastPrinted>
  <dcterms:created xsi:type="dcterms:W3CDTF">2009-10-13T05:48:19Z</dcterms:created>
  <dcterms:modified xsi:type="dcterms:W3CDTF">2026-08-13T08:33:12Z</dcterms:modified>
</cp:coreProperties>
</file>